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ед.22" sheetId="1" r:id="rId1"/>
  </sheets>
  <definedNames>
    <definedName name="_xlnm._FilterDatabase" localSheetId="0" hidden="1">'Вед.22'!$A$17:$T$181</definedName>
    <definedName name="Excel_BuiltIn__FilterDatabase" localSheetId="0">'Вед.22'!$A$18:$W$181</definedName>
    <definedName name="Excel_BuiltIn_Print_Area" localSheetId="0">'Вед.22'!$A$1:$S$181</definedName>
    <definedName name="_xlnm.Print_Area" localSheetId="0">'Вед.22'!$A$1:$S$181</definedName>
  </definedNames>
  <calcPr fullCalcOnLoad="1"/>
</workbook>
</file>

<file path=xl/sharedStrings.xml><?xml version="1.0" encoding="utf-8"?>
<sst xmlns="http://schemas.openxmlformats.org/spreadsheetml/2006/main" count="678" uniqueCount="246">
  <si>
    <t>Приложение №2</t>
  </si>
  <si>
    <t>к решению Совета народных депутатов муниципального образования Андреевское сельское поселение</t>
  </si>
  <si>
    <t xml:space="preserve">от                          №       </t>
  </si>
  <si>
    <t>Приложение №   2</t>
  </si>
  <si>
    <t>Приложение № 4</t>
  </si>
  <si>
    <t>Приложение №3</t>
  </si>
  <si>
    <t xml:space="preserve">от 03.12.2021 № 22 </t>
  </si>
  <si>
    <t>Ведомственная структура расходов бюджета муниципального образования
 Андреевское сельское поселение на 2022 год и на плановый период 2023 и 2024 годов</t>
  </si>
  <si>
    <t>(тыс.руб.)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</si>
  <si>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</si>
  <si>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</si>
  <si>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</si>
  <si>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</si>
  <si>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</si>
  <si>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расходов</t>
  </si>
  <si>
    <t>План 
На 2021 год</t>
  </si>
  <si>
    <t>План на 2022 год</t>
  </si>
  <si>
    <t>Утв. план 
На 2022 год</t>
  </si>
  <si>
    <t>февраль</t>
  </si>
  <si>
    <t>План 
На 2023 год</t>
  </si>
  <si>
    <t>План 
На 2024 год</t>
  </si>
  <si>
    <t>Разница между 2021 и 2022гг.</t>
  </si>
  <si>
    <t>Администрация Андреевского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</si>
  <si>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</si>
  <si>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</si>
  <si>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</si>
  <si>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</si>
  <si>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Муниципальная программа "Развитие муниципальной службы в муниципальном образовании Андреевское сельское поселение Александровского района " </t>
  </si>
  <si>
    <t>05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</si>
  <si>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</si>
  <si>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</si>
  <si>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Расходы на обеспечение деятельности учреждений и органов власти (Закупка товаров, работ и услуг для обеспечения  государственных (муниципальных) нужд)</t>
  </si>
  <si>
    <t>0500100020</t>
  </si>
  <si>
    <t>200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</si>
  <si>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 »</t>
  </si>
  <si>
    <t>06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</si>
  <si>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</si>
  <si>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06001</t>
  </si>
  <si>
    <t>Расходы на обеспечение  деятельности учреждений и органов власти  (Закупка товаров, работ и услуг для обеспечения государственных (муниципальных) нужд)</t>
  </si>
  <si>
    <t>0600180020</t>
  </si>
  <si>
    <t>Расходы на обеспечение деятельности учреждений и органов власти (Иные бюджетные ассигнования)</t>
  </si>
  <si>
    <t>800</t>
  </si>
  <si>
    <t>Непрограммные расходы</t>
  </si>
  <si>
    <t>99</t>
  </si>
  <si>
    <t>Непрограммные расходы органов исполнительной власти</t>
  </si>
  <si>
    <t>999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</si>
  <si>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</si>
  <si>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999000Г110</t>
  </si>
  <si>
    <t>100</t>
  </si>
  <si>
    <t>Расходы на выплаты по оплате труда работников учреждений и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</si>
  <si>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9990000010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</si>
  <si>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</si>
  <si>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9990080030</t>
  </si>
  <si>
    <t>500</t>
  </si>
  <si>
    <t>Резервные фонды</t>
  </si>
  <si>
    <t>11</t>
  </si>
  <si>
    <t>Резервный фонд администрации муниципального образования (Иные бюджетные ассигнования)</t>
  </si>
  <si>
    <t>9990020040</t>
  </si>
  <si>
    <t>Другие общегосударственные вопросы</t>
  </si>
  <si>
    <t>13</t>
  </si>
  <si>
    <t>Муниципальная программа «Развитие муниципальной службы в муниципальном образовании Андреевское сельское поселение Александровского района»</t>
  </si>
  <si>
    <t>Расходы на обеспечение деятельности учреждений и органов власти (Закупка товаров, работ и услуг для обеспечения государственных (муниципальных) нужд)</t>
  </si>
  <si>
    <t>0500180020</t>
  </si>
  <si>
    <t xml:space="preserve">Основное мероприятие «Формирование эффективной системы управления муниципальной службой» </t>
  </si>
  <si>
    <t>05002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</si>
  <si>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обеспечения государственных (муниципальных) нужд)</t>
  </si>
  <si>
    <t>0500222100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</si>
  <si>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поселения»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</si>
  <si>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</si>
  <si>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0600180080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</si>
  <si>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</si>
  <si>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060010Б010</t>
  </si>
  <si>
    <t>Расходы на обеспечение деятельности МКУ "АХО Андреевского сельского поселения" (Закупка товаров, работ и услуг для обеспечения государственных (муниципальных) нужд)</t>
  </si>
  <si>
    <t>060010Б020</t>
  </si>
  <si>
    <t>Основное мероприятие "Расходы на уплату налогов на имущество и транспорт"</t>
  </si>
  <si>
    <t>06002</t>
  </si>
  <si>
    <t>Расходы на обеспечение деятельности МКУ "АХО Андреевского сельского поселения" (Иные бюджетные ассигнования)</t>
  </si>
  <si>
    <t>060020Б020</t>
  </si>
  <si>
    <t>Основное мероприятие "Расходы по укреплению материально-технической базы"</t>
  </si>
  <si>
    <t>06003</t>
  </si>
  <si>
    <t>060038Б020</t>
  </si>
  <si>
    <t xml:space="preserve"> Непрограммные расходы  </t>
  </si>
  <si>
    <t xml:space="preserve">Расходы на владение, пользование и распоряжение имуществом, находящимся в муниципальной собственности (Закупка товаров, работ и услуг для обеспечения государственных (муниципальных) нужд) </t>
  </si>
  <si>
    <t>9990020140</t>
  </si>
  <si>
    <t>Национальная оборона</t>
  </si>
  <si>
    <t>02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</si>
  <si>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</si>
  <si>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</si>
  <si>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</si>
  <si>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</si>
  <si>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Субвенции на осуществление первичного воинского учета на территориях, где отсутствуют военные комиссариаты 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</si>
  <si>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</si>
  <si>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</si>
  <si>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10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</si>
  <si>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области"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</si>
  <si>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</si>
  <si>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</si>
  <si>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обеспечения государственных (муниципальных) нужд)</t>
  </si>
  <si>
    <t>0200120050</t>
  </si>
  <si>
    <t>Муниципальная программа "Развитие системы пожарной безопасности на территории Андреевского сельского поселения "</t>
  </si>
  <si>
    <t>Основное мероприятие "Последовательное развитие системы пожарной безопасности, совершенствование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</si>
  <si>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</si>
  <si>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обеспечения государственных (муниципальных) нужд)</t>
  </si>
  <si>
    <t>1100120090</t>
  </si>
  <si>
    <t xml:space="preserve">Расходы, связанные с проведением противопожарных работ (Иные бюджетные ассигнования) </t>
  </si>
  <si>
    <t>Национальная экономика</t>
  </si>
  <si>
    <t>Общеэкономические вопросы</t>
  </si>
  <si>
    <t xml:space="preserve"> Иные непрограммные расходы  </t>
  </si>
  <si>
    <t>99 9</t>
  </si>
  <si>
    <t xml:space="preserve"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 </t>
  </si>
  <si>
    <t>9990020240</t>
  </si>
  <si>
    <t>Другие вопросы в области национальной экономики</t>
  </si>
  <si>
    <t>12</t>
  </si>
  <si>
    <t>в том числе: до МРОТ 12792 по АХО</t>
  </si>
  <si>
    <t>в том числе: до ср.зарплаты по культуре (прогноз 2021г.- 29664)</t>
  </si>
  <si>
    <t>Расходы на мероприятия по проведению оценки и предпродажной подготовки земельных участков (Закупка товаров, работ и услуг для обеспечения государственных (муниципальных) нужд)</t>
  </si>
  <si>
    <t>9990060300</t>
  </si>
  <si>
    <t>Жилищно-коммунальное хозяйство</t>
  </si>
  <si>
    <t>Жилищное хозяйство</t>
  </si>
  <si>
    <t>Муниципальная программа «Капитальный ремонт многоквартирных домов муниципального образования  Андреевское сельское поселение»</t>
  </si>
  <si>
    <t xml:space="preserve">Основное мероприятие "Ремонт муниципального имущества" </t>
  </si>
  <si>
    <t>01001</t>
  </si>
  <si>
    <t>Расходы на ремонт муниципального имущества (Закупка товаров, работ и услуг для обеспечения государственных (муниципальных) нужд)</t>
  </si>
  <si>
    <t>0100162050</t>
  </si>
  <si>
    <r>
      <rPr>
        <sz val="11"/>
        <rFont val="Times New Roman"/>
        <family val="1"/>
      </rPr>
      <t>Основное мероприятие «</t>
    </r>
    <r>
      <rPr>
        <sz val="11"/>
        <rFont val="Times New Roman"/>
        <family val="1"/>
      </rPr>
      <t>Содержание и ремонт муниципального имущества»</t>
    </r>
  </si>
  <si>
    <r>
      <rPr>
        <sz val="11"/>
        <rFont val="Times New Roman"/>
        <family val="1"/>
      </rPr>
      <t xml:space="preserve">Расходы на содержание и ремонт муниципального имущества </t>
    </r>
    <r>
      <rPr>
        <sz val="11"/>
        <rFont val="Times New Roman"/>
        <family val="1"/>
      </rPr>
      <t>(Закупка товаров, работ и услуг для обеспечения государственных (муниципальных) нужд)</t>
    </r>
  </si>
  <si>
    <t>0100121050</t>
  </si>
  <si>
    <t>Основное мероприятие «Оплата взносов на  капитальный ремонт многоквартирных домов»</t>
  </si>
  <si>
    <t>01002</t>
  </si>
  <si>
    <t>Расходы на оплату взносов на  капитальный ремонт многоквартирных домов (Закупка товаров, работ и услуг для обеспечения государственных (муниципальных) нужд)</t>
  </si>
  <si>
    <t>0100222060</t>
  </si>
  <si>
    <t xml:space="preserve">Непрограммные расходы </t>
  </si>
  <si>
    <t>Расходы на улучшение жилищных условий граждан, признанных нуждающимися в жилых помещениях (Капитальные вложения в объекты государственной (муниципальной) собственности)</t>
  </si>
  <si>
    <t>9990062С10</t>
  </si>
  <si>
    <t>400</t>
  </si>
  <si>
    <t>Коммунальное хозяйство</t>
  </si>
  <si>
    <t>Муниципальная программа «Комплексная программа благоустройства территории Андреевского сельского поселения»</t>
  </si>
  <si>
    <t>Основное мероприятие «Создание мест накопления ТКО»</t>
  </si>
  <si>
    <t>03007</t>
  </si>
  <si>
    <t>Расходы на мероприятия по созданию мест накопления ТКО (Закупка товаров, работ и услуг для обеспечения государственных (муниципальных) нужд)</t>
  </si>
  <si>
    <r>
      <rPr>
        <sz val="11"/>
        <color indexed="8"/>
        <rFont val="Times New Roman"/>
        <family val="1"/>
      </rPr>
      <t>03007</t>
    </r>
    <r>
      <rPr>
        <sz val="11"/>
        <color indexed="8"/>
        <rFont val="Times New Roman"/>
        <family val="1"/>
      </rPr>
      <t>2М010</t>
    </r>
  </si>
  <si>
    <t>Благоустройство</t>
  </si>
  <si>
    <t>Основное мероприятие «Уличное освещение»</t>
  </si>
  <si>
    <t>03001</t>
  </si>
  <si>
    <t>Расходы на оплату уличного освещения (Закупка товаров, работ и услуг для обеспечения государственных (муниципальных) нужд)</t>
  </si>
  <si>
    <t>0300123010</t>
  </si>
  <si>
    <t>Основное мероприятие «Содержание сетей уличного освещения»</t>
  </si>
  <si>
    <t>03002</t>
  </si>
  <si>
    <t>Расходы на содержание сетей уличного освещения (Закупка товаров, работ и услуг для обеспечения государственных (муниципальных) нужд)</t>
  </si>
  <si>
    <t>0300223020</t>
  </si>
  <si>
    <t>Расходы на содержание сетей уличного освещения за счет добровольных пожертвований (Закупка товаров, работ и услуг для обеспечения государственных (муниципальных) нужд)</t>
  </si>
  <si>
    <t>030022Д020</t>
  </si>
  <si>
    <t>Основное мероприятие «Организация и содержание мест захоронения»</t>
  </si>
  <si>
    <t>03003</t>
  </si>
  <si>
    <t>Расходы на организацию и содержание мест захоронения (Закупка товаров, работ и услуг для обеспечения государственных (муниципальных) нужд)</t>
  </si>
  <si>
    <t>0300323030</t>
  </si>
  <si>
    <t>Основное мероприятие «Прочие мероприятия по благоустройству»</t>
  </si>
  <si>
    <t>03004</t>
  </si>
  <si>
    <t>Расходы на прочие мероприятия по благоустройству (Закупка товаров, работ и услуг для обеспечения государственных (муниципальных) нужд)</t>
  </si>
  <si>
    <t>0300423040</t>
  </si>
  <si>
    <t>Расходы на прочие мероприятия по благоустройству за счет добровольных пожертвований (Закупка товаров, работ и услуг для обеспечения государственных (муниципальных) нужд)</t>
  </si>
  <si>
    <t>030042Д040</t>
  </si>
  <si>
    <t>Основное мероприятие «Ликвидация стихийных свалок»</t>
  </si>
  <si>
    <t>03005</t>
  </si>
  <si>
    <t>Расходы на ликвидацию стихийных свалок (Закупка товаров, работ и услуг для обеспечения государственных (муниципальных) нужд)</t>
  </si>
  <si>
    <t>0300523050</t>
  </si>
  <si>
    <t>Основное мероприятие «Мероприятия по предотвращению распространения борщевика Сосновского»</t>
  </si>
  <si>
    <t>03006</t>
  </si>
  <si>
    <t>Расходы на реализацию мероприятий по предотвращению распространения борщевика Сосновского (Закупка товаров, работ и услуг для обеспечения государственных (муниципальных) нужд)</t>
  </si>
  <si>
    <t>03006S1670</t>
  </si>
  <si>
    <t>в том числе за счет средств местного бюджета</t>
  </si>
  <si>
    <t>Расходные обязательства, связанные с федеральной программой «Увековечение памяти погибших при защите Отечества на 2019-2024 годы» (Закупка товаров, работ и услуг для обеспечения государственных (муниципальных) нужд)</t>
  </si>
  <si>
    <t>99900L2990</t>
  </si>
  <si>
    <t>Охрана окружающей среды</t>
  </si>
  <si>
    <t>Другие вопросы в области охраны окружающей среды</t>
  </si>
  <si>
    <t>Расходы на мероприятия по благоустройству территории поселения (Закупка товаров, работ и услуг для обеспечения государственных (муниципальных) нужд)</t>
  </si>
  <si>
    <t>0300562070</t>
  </si>
  <si>
    <t>Образование</t>
  </si>
  <si>
    <t>07</t>
  </si>
  <si>
    <t xml:space="preserve">Молодежная политика </t>
  </si>
  <si>
    <t>Расходы на проведение мероприятий бюджетными учреждениями (Предоставление субсидий бюджетным, автономным учреждениям и иным некоммерческим организациям)</t>
  </si>
  <si>
    <t>9990020060</t>
  </si>
  <si>
    <t>600</t>
  </si>
  <si>
    <t>Культура, кинематография</t>
  </si>
  <si>
    <t>08</t>
  </si>
  <si>
    <t>Культура</t>
  </si>
  <si>
    <t>Муниципальная программа "Сохранение и развитие культуры муниципального образования Андреевское сельское поселение "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</si>
  <si>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</si>
  <si>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</si>
  <si>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</si>
  <si>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0400120050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</si>
  <si>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</si>
  <si>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0400140080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</si>
  <si>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</si>
  <si>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04001S0390</t>
  </si>
  <si>
    <t>Основное мероприятие "Проведение культурно-массовых мероприятий  муниципальными учреждениями культуры"</t>
  </si>
  <si>
    <t>04002</t>
  </si>
  <si>
    <t>0400220060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</si>
  <si>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</si>
  <si>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</si>
  <si>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Субвенции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</si>
  <si>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0400371960</t>
  </si>
  <si>
    <t>Основное мероприятие "Укрепление материально-технической базы муниципальных учреждений культуры»</t>
  </si>
  <si>
    <t>04004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</si>
  <si>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</si>
  <si>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04004S0531</t>
  </si>
  <si>
    <t>Основное мероприятие «Федеральный проект «Культурная среда» национального проекта «Культура»</t>
  </si>
  <si>
    <t>040А1</t>
  </si>
  <si>
    <t>Развитие сети учреждений культурно-досугового типа (Предоставление субсидий бюджетным, автономным учреждениям и иным некоммерческим организациям)</t>
  </si>
  <si>
    <t>040А155130</t>
  </si>
  <si>
    <t>Основное мероприятие «Федеральный проект "Творческие люди" национального проекта "Культура"</t>
  </si>
  <si>
    <t>040А2</t>
  </si>
  <si>
    <t>Государственная поддержка отрасли культуры на поддержку лучших сельских учреждений культуры (Предоставление субсидий бюджетным, автономным учреждениям и иным некоммерческим организациям)</t>
  </si>
  <si>
    <t>040А255194</t>
  </si>
  <si>
    <t>Социальная политика</t>
  </si>
  <si>
    <t>Пенсионное обеспечение</t>
  </si>
  <si>
    <t>Муниципальная программа "Развитие муниципальной службы в муниципальном образовании Андреевское сельское поселение Александровского района "</t>
  </si>
  <si>
    <t>Основное мероприятие "Пенсионное обеспечение"</t>
  </si>
  <si>
    <t>05003</t>
  </si>
  <si>
    <t>Расходы на пенсионное обеспечение (Закупка товаров, работ и услуг для обеспечения государственных (муниципальных) нужд)</t>
  </si>
  <si>
    <t>0500310070</t>
  </si>
  <si>
    <t>Расходы на пенсионное обеспечение (Социальное обеспечение и иные выплаты населению)</t>
  </si>
  <si>
    <t>300</t>
  </si>
  <si>
    <t>Социальное обеспечение населения</t>
  </si>
  <si>
    <t>Расходы на обеспечение жильем многодетных семей  (Межбюджетные трансферты)</t>
  </si>
  <si>
    <t>9990010810</t>
  </si>
  <si>
    <t>Расходы на  улучшение жилищных условий граждан, проживающих в сельской местности (Межбюджетные трансферты)</t>
  </si>
  <si>
    <t>999008Ж030</t>
  </si>
  <si>
    <t>Охрана семьи и детства</t>
  </si>
  <si>
    <t>Расходы на обеспечение жильем молодых семей (Межбюджетные трансферты)</t>
  </si>
  <si>
    <t>99900L4970</t>
  </si>
  <si>
    <t>Физическая культура и спорт</t>
  </si>
  <si>
    <t>Массовый спорт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</si>
  <si>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</si>
  <si>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9990060060</t>
  </si>
  <si>
    <t>Расходы на ремонт спортивной площадки  (Закупка товаров, работ и услуг для обеспечения государственных (муниципальных) нужд)</t>
  </si>
  <si>
    <t>9990060180</t>
  </si>
  <si>
    <t xml:space="preserve">Совет народных депутатов Андреевского сельского поселения </t>
  </si>
  <si>
    <t xml:space="preserve">                                                                                                                                                 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</si>
  <si>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</si>
  <si>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учреждений и органов власти  (Закупка товаров, работ и услуг для обеспечения государственных (муниципальных) нужд)</t>
  </si>
  <si>
    <t>0600100020</t>
  </si>
  <si>
    <t>ИТОГО РАСХОДОВ:</t>
  </si>
  <si>
    <t>Б/О</t>
  </si>
  <si>
    <t>ОФПС</t>
  </si>
  <si>
    <t xml:space="preserve">от    29.03.2022     №    7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</si>
</sst>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"/>
    <numFmt numFmtId="174" formatCode="0.00000"/>
    <numFmt numFmtId="175" formatCode="#,##0.0"/>
    <numFmt numFmtId="176" formatCode="0.0"/>
    <numFmt numFmtId="177" formatCode="000"/>
    <numFmt numFmtId="178" formatCode="0.0000"/>
  </numFmts>
  <fonts count="7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12"/>
      <color indexed="60"/>
      <name val="Times New Roman"/>
      <family val="1"/>
    </font>
    <font>
      <i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3" borderId="2" applyNumberFormat="0" applyAlignment="0" applyProtection="0"/>
    <xf numFmtId="0" fontId="58" fillId="34" borderId="3" applyNumberFormat="0" applyAlignment="0" applyProtection="0"/>
    <xf numFmtId="0" fontId="59" fillId="34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5" borderId="8" applyNumberFormat="0" applyAlignment="0" applyProtection="0"/>
    <xf numFmtId="0" fontId="65" fillId="0" borderId="0" applyNumberFormat="0" applyFill="0" applyBorder="0" applyAlignment="0" applyProtection="0"/>
    <xf numFmtId="0" fontId="66" fillId="36" borderId="0" applyNumberFormat="0" applyBorder="0" applyAlignment="0" applyProtection="0"/>
    <xf numFmtId="0" fontId="67" fillId="37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1" fillId="39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0" borderId="0" xfId="0" applyNumberFormat="1" applyFont="1" applyAlignment="1">
      <alignment horizontal="right"/>
    </xf>
    <xf numFmtId="173" fontId="12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 horizontal="center"/>
    </xf>
    <xf numFmtId="173" fontId="12" fillId="4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Border="1" applyAlignment="1">
      <alignment horizontal="right" vertical="center"/>
    </xf>
    <xf numFmtId="173" fontId="13" fillId="0" borderId="0" xfId="0" applyNumberFormat="1" applyFont="1" applyBorder="1" applyAlignment="1">
      <alignment horizontal="right" vertical="center"/>
    </xf>
    <xf numFmtId="174" fontId="13" fillId="0" borderId="0" xfId="0" applyNumberFormat="1" applyFont="1" applyFill="1" applyBorder="1" applyAlignment="1">
      <alignment horizontal="center" vertical="center"/>
    </xf>
    <xf numFmtId="173" fontId="13" fillId="4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172" fontId="15" fillId="0" borderId="0" xfId="0" applyNumberFormat="1" applyFont="1" applyAlignment="1">
      <alignment horizontal="right"/>
    </xf>
    <xf numFmtId="173" fontId="15" fillId="0" borderId="0" xfId="0" applyNumberFormat="1" applyFont="1" applyFill="1" applyAlignment="1">
      <alignment horizontal="right"/>
    </xf>
    <xf numFmtId="174" fontId="15" fillId="0" borderId="0" xfId="0" applyNumberFormat="1" applyFont="1" applyFill="1" applyAlignment="1">
      <alignment horizontal="center"/>
    </xf>
    <xf numFmtId="173" fontId="15" fillId="4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175" fontId="12" fillId="0" borderId="0" xfId="0" applyNumberFormat="1" applyFont="1" applyFill="1" applyAlignment="1">
      <alignment horizontal="center"/>
    </xf>
    <xf numFmtId="0" fontId="17" fillId="0" borderId="11" xfId="0" applyFont="1" applyBorder="1" applyAlignment="1">
      <alignment horizontal="left" vertical="center" textRotation="90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3" fontId="19" fillId="0" borderId="11" xfId="0" applyNumberFormat="1" applyFont="1" applyFill="1" applyBorder="1" applyAlignment="1">
      <alignment horizontal="center" vertical="center" wrapText="1"/>
    </xf>
    <xf numFmtId="174" fontId="19" fillId="41" borderId="11" xfId="0" applyNumberFormat="1" applyFont="1" applyFill="1" applyBorder="1" applyAlignment="1">
      <alignment horizontal="center" vertical="center" wrapText="1"/>
    </xf>
    <xf numFmtId="173" fontId="19" fillId="4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74" fontId="19" fillId="41" borderId="11" xfId="0" applyNumberFormat="1" applyFont="1" applyFill="1" applyBorder="1" applyAlignment="1">
      <alignment horizontal="center" vertical="center"/>
    </xf>
    <xf numFmtId="1" fontId="19" fillId="4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 wrapText="1"/>
    </xf>
    <xf numFmtId="174" fontId="20" fillId="0" borderId="11" xfId="0" applyNumberFormat="1" applyFont="1" applyFill="1" applyBorder="1" applyAlignment="1">
      <alignment horizontal="center" wrapText="1"/>
    </xf>
    <xf numFmtId="174" fontId="20" fillId="41" borderId="11" xfId="0" applyNumberFormat="1" applyFont="1" applyFill="1" applyBorder="1" applyAlignment="1">
      <alignment horizontal="center" wrapText="1"/>
    </xf>
    <xf numFmtId="176" fontId="20" fillId="40" borderId="11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/>
    </xf>
    <xf numFmtId="174" fontId="20" fillId="41" borderId="11" xfId="0" applyNumberFormat="1" applyFont="1" applyFill="1" applyBorder="1" applyAlignment="1">
      <alignment horizontal="center"/>
    </xf>
    <xf numFmtId="176" fontId="20" fillId="40" borderId="11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14" fillId="0" borderId="11" xfId="0" applyNumberFormat="1" applyFont="1" applyFill="1" applyBorder="1" applyAlignment="1">
      <alignment horizontal="center" wrapText="1"/>
    </xf>
    <xf numFmtId="0" fontId="14" fillId="0" borderId="11" xfId="0" applyNumberFormat="1" applyFont="1" applyFill="1" applyBorder="1" applyAlignment="1">
      <alignment horizontal="center"/>
    </xf>
    <xf numFmtId="174" fontId="14" fillId="41" borderId="11" xfId="0" applyNumberFormat="1" applyFont="1" applyFill="1" applyBorder="1" applyAlignment="1">
      <alignment horizontal="center" wrapText="1"/>
    </xf>
    <xf numFmtId="176" fontId="14" fillId="40" borderId="11" xfId="0" applyNumberFormat="1" applyFont="1" applyFill="1" applyBorder="1" applyAlignment="1">
      <alignment horizontal="center" wrapText="1"/>
    </xf>
    <xf numFmtId="0" fontId="14" fillId="0" borderId="12" xfId="0" applyNumberFormat="1" applyFont="1" applyFill="1" applyBorder="1" applyAlignment="1">
      <alignment horizontal="center" wrapText="1"/>
    </xf>
    <xf numFmtId="174" fontId="14" fillId="41" borderId="12" xfId="0" applyNumberFormat="1" applyFont="1" applyFill="1" applyBorder="1" applyAlignment="1">
      <alignment horizontal="center" wrapText="1"/>
    </xf>
    <xf numFmtId="176" fontId="14" fillId="40" borderId="12" xfId="0" applyNumberFormat="1" applyFont="1" applyFill="1" applyBorder="1" applyAlignment="1">
      <alignment horizontal="center" wrapText="1"/>
    </xf>
    <xf numFmtId="176" fontId="14" fillId="0" borderId="11" xfId="0" applyNumberFormat="1" applyFont="1" applyFill="1" applyBorder="1" applyAlignment="1">
      <alignment horizontal="center" wrapText="1"/>
    </xf>
    <xf numFmtId="2" fontId="22" fillId="0" borderId="11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wrapText="1"/>
    </xf>
    <xf numFmtId="177" fontId="22" fillId="0" borderId="11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 applyAlignment="1">
      <alignment horizontal="center" wrapText="1"/>
    </xf>
    <xf numFmtId="174" fontId="22" fillId="41" borderId="11" xfId="0" applyNumberFormat="1" applyFont="1" applyFill="1" applyBorder="1" applyAlignment="1">
      <alignment horizontal="center" wrapText="1"/>
    </xf>
    <xf numFmtId="0" fontId="22" fillId="40" borderId="11" xfId="0" applyNumberFormat="1" applyFont="1" applyFill="1" applyBorder="1" applyAlignment="1">
      <alignment horizontal="center" wrapText="1"/>
    </xf>
    <xf numFmtId="172" fontId="22" fillId="0" borderId="11" xfId="0" applyNumberFormat="1" applyFont="1" applyFill="1" applyBorder="1" applyAlignment="1">
      <alignment horizontal="center" wrapText="1"/>
    </xf>
    <xf numFmtId="172" fontId="22" fillId="40" borderId="11" xfId="0" applyNumberFormat="1" applyFont="1" applyFill="1" applyBorder="1" applyAlignment="1">
      <alignment horizontal="center" wrapText="1"/>
    </xf>
    <xf numFmtId="176" fontId="24" fillId="0" borderId="11" xfId="0" applyNumberFormat="1" applyFont="1" applyFill="1" applyBorder="1" applyAlignment="1">
      <alignment horizontal="center"/>
    </xf>
    <xf numFmtId="176" fontId="13" fillId="0" borderId="11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4" fillId="40" borderId="11" xfId="0" applyFont="1" applyFill="1" applyBorder="1" applyAlignment="1">
      <alignment horizontal="left" vertical="center" wrapText="1"/>
    </xf>
    <xf numFmtId="49" fontId="14" fillId="40" borderId="11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left" vertical="center" wrapText="1"/>
    </xf>
    <xf numFmtId="176" fontId="14" fillId="0" borderId="11" xfId="0" applyNumberFormat="1" applyFont="1" applyFill="1" applyBorder="1" applyAlignment="1">
      <alignment horizontal="center"/>
    </xf>
    <xf numFmtId="0" fontId="20" fillId="40" borderId="11" xfId="0" applyFont="1" applyFill="1" applyBorder="1" applyAlignment="1">
      <alignment horizontal="left" vertical="center" wrapText="1"/>
    </xf>
    <xf numFmtId="49" fontId="20" fillId="40" borderId="11" xfId="0" applyNumberFormat="1" applyFont="1" applyFill="1" applyBorder="1" applyAlignment="1">
      <alignment horizontal="center" wrapText="1"/>
    </xf>
    <xf numFmtId="174" fontId="14" fillId="41" borderId="11" xfId="0" applyNumberFormat="1" applyFont="1" applyFill="1" applyBorder="1" applyAlignment="1">
      <alignment horizontal="center"/>
    </xf>
    <xf numFmtId="176" fontId="14" fillId="40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left" vertical="center" wrapText="1"/>
    </xf>
    <xf numFmtId="0" fontId="22" fillId="40" borderId="11" xfId="0" applyFont="1" applyFill="1" applyBorder="1" applyAlignment="1">
      <alignment horizontal="left" vertical="center" wrapText="1"/>
    </xf>
    <xf numFmtId="49" fontId="22" fillId="40" borderId="11" xfId="0" applyNumberFormat="1" applyFont="1" applyFill="1" applyBorder="1" applyAlignment="1">
      <alignment horizontal="center" wrapText="1"/>
    </xf>
    <xf numFmtId="173" fontId="14" fillId="0" borderId="11" xfId="0" applyNumberFormat="1" applyFont="1" applyFill="1" applyBorder="1" applyAlignment="1">
      <alignment horizontal="center" wrapText="1"/>
    </xf>
    <xf numFmtId="173" fontId="14" fillId="40" borderId="11" xfId="0" applyNumberFormat="1" applyFont="1" applyFill="1" applyBorder="1" applyAlignment="1">
      <alignment horizontal="center" wrapText="1"/>
    </xf>
    <xf numFmtId="176" fontId="22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wrapText="1"/>
    </xf>
    <xf numFmtId="49" fontId="14" fillId="0" borderId="13" xfId="0" applyNumberFormat="1" applyFont="1" applyFill="1" applyBorder="1" applyAlignment="1">
      <alignment horizontal="center" wrapText="1"/>
    </xf>
    <xf numFmtId="0" fontId="14" fillId="0" borderId="13" xfId="0" applyNumberFormat="1" applyFont="1" applyFill="1" applyBorder="1" applyAlignment="1">
      <alignment horizontal="center" wrapText="1"/>
    </xf>
    <xf numFmtId="174" fontId="14" fillId="41" borderId="13" xfId="0" applyNumberFormat="1" applyFont="1" applyFill="1" applyBorder="1" applyAlignment="1">
      <alignment horizontal="center" wrapText="1"/>
    </xf>
    <xf numFmtId="176" fontId="14" fillId="40" borderId="13" xfId="0" applyNumberFormat="1" applyFont="1" applyFill="1" applyBorder="1" applyAlignment="1">
      <alignment horizontal="center" wrapText="1"/>
    </xf>
    <xf numFmtId="49" fontId="14" fillId="0" borderId="14" xfId="0" applyNumberFormat="1" applyFont="1" applyFill="1" applyBorder="1" applyAlignment="1">
      <alignment horizontal="center" wrapText="1"/>
    </xf>
    <xf numFmtId="176" fontId="13" fillId="0" borderId="11" xfId="0" applyNumberFormat="1" applyFont="1" applyFill="1" applyBorder="1" applyAlignment="1">
      <alignment horizontal="center" wrapText="1"/>
    </xf>
    <xf numFmtId="2" fontId="14" fillId="0" borderId="11" xfId="0" applyNumberFormat="1" applyFont="1" applyFill="1" applyBorder="1" applyAlignment="1">
      <alignment horizontal="center"/>
    </xf>
    <xf numFmtId="174" fontId="13" fillId="41" borderId="11" xfId="0" applyNumberFormat="1" applyFont="1" applyFill="1" applyBorder="1" applyAlignment="1">
      <alignment horizontal="center" wrapText="1"/>
    </xf>
    <xf numFmtId="176" fontId="13" fillId="40" borderId="11" xfId="0" applyNumberFormat="1" applyFont="1" applyFill="1" applyBorder="1" applyAlignment="1">
      <alignment horizontal="center" wrapText="1"/>
    </xf>
    <xf numFmtId="49" fontId="20" fillId="0" borderId="15" xfId="0" applyNumberFormat="1" applyFont="1" applyFill="1" applyBorder="1" applyAlignment="1">
      <alignment horizontal="center" wrapText="1"/>
    </xf>
    <xf numFmtId="176" fontId="20" fillId="0" borderId="15" xfId="0" applyNumberFormat="1" applyFont="1" applyFill="1" applyBorder="1" applyAlignment="1">
      <alignment horizontal="center" wrapText="1"/>
    </xf>
    <xf numFmtId="174" fontId="20" fillId="41" borderId="15" xfId="0" applyNumberFormat="1" applyFont="1" applyFill="1" applyBorder="1" applyAlignment="1">
      <alignment horizontal="center" wrapText="1"/>
    </xf>
    <xf numFmtId="176" fontId="20" fillId="40" borderId="15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wrapText="1"/>
    </xf>
    <xf numFmtId="0" fontId="14" fillId="40" borderId="11" xfId="0" applyNumberFormat="1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wrapText="1"/>
    </xf>
    <xf numFmtId="176" fontId="27" fillId="0" borderId="11" xfId="0" applyNumberFormat="1" applyFont="1" applyFill="1" applyBorder="1" applyAlignment="1">
      <alignment horizontal="center" wrapText="1"/>
    </xf>
    <xf numFmtId="174" fontId="27" fillId="41" borderId="11" xfId="0" applyNumberFormat="1" applyFont="1" applyFill="1" applyBorder="1" applyAlignment="1">
      <alignment horizontal="center" wrapText="1"/>
    </xf>
    <xf numFmtId="176" fontId="27" fillId="40" borderId="11" xfId="0" applyNumberFormat="1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left" wrapText="1"/>
    </xf>
    <xf numFmtId="49" fontId="28" fillId="0" borderId="11" xfId="0" applyNumberFormat="1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49" fontId="29" fillId="0" borderId="11" xfId="0" applyNumberFormat="1" applyFont="1" applyFill="1" applyBorder="1" applyAlignment="1">
      <alignment horizontal="center"/>
    </xf>
    <xf numFmtId="176" fontId="28" fillId="0" borderId="11" xfId="0" applyNumberFormat="1" applyFont="1" applyFill="1" applyBorder="1" applyAlignment="1">
      <alignment horizontal="center" wrapText="1"/>
    </xf>
    <xf numFmtId="174" fontId="28" fillId="41" borderId="11" xfId="0" applyNumberFormat="1" applyFont="1" applyFill="1" applyBorder="1" applyAlignment="1">
      <alignment horizontal="center" wrapText="1"/>
    </xf>
    <xf numFmtId="176" fontId="28" fillId="40" borderId="11" xfId="0" applyNumberFormat="1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 wrapText="1"/>
    </xf>
    <xf numFmtId="173" fontId="27" fillId="0" borderId="11" xfId="0" applyNumberFormat="1" applyFont="1" applyFill="1" applyBorder="1" applyAlignment="1">
      <alignment horizontal="center" wrapText="1"/>
    </xf>
    <xf numFmtId="176" fontId="28" fillId="0" borderId="11" xfId="0" applyNumberFormat="1" applyFont="1" applyFill="1" applyBorder="1" applyAlignment="1">
      <alignment horizontal="center"/>
    </xf>
    <xf numFmtId="172" fontId="27" fillId="0" borderId="11" xfId="0" applyNumberFormat="1" applyFont="1" applyFill="1" applyBorder="1" applyAlignment="1">
      <alignment horizontal="center" wrapText="1"/>
    </xf>
    <xf numFmtId="173" fontId="27" fillId="40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 wrapText="1"/>
    </xf>
    <xf numFmtId="176" fontId="31" fillId="0" borderId="11" xfId="0" applyNumberFormat="1" applyFont="1" applyFill="1" applyBorder="1" applyAlignment="1">
      <alignment horizontal="center" wrapText="1"/>
    </xf>
    <xf numFmtId="174" fontId="31" fillId="41" borderId="11" xfId="0" applyNumberFormat="1" applyFont="1" applyFill="1" applyBorder="1" applyAlignment="1">
      <alignment horizontal="center" wrapText="1"/>
    </xf>
    <xf numFmtId="176" fontId="31" fillId="40" borderId="11" xfId="0" applyNumberFormat="1" applyFont="1" applyFill="1" applyBorder="1" applyAlignment="1">
      <alignment horizontal="center" wrapText="1"/>
    </xf>
    <xf numFmtId="176" fontId="30" fillId="0" borderId="11" xfId="0" applyNumberFormat="1" applyFont="1" applyFill="1" applyBorder="1" applyAlignment="1">
      <alignment horizontal="center"/>
    </xf>
    <xf numFmtId="0" fontId="31" fillId="0" borderId="11" xfId="0" applyNumberFormat="1" applyFont="1" applyFill="1" applyBorder="1" applyAlignment="1">
      <alignment horizontal="center" wrapText="1"/>
    </xf>
    <xf numFmtId="0" fontId="31" fillId="40" borderId="11" xfId="0" applyNumberFormat="1" applyFont="1" applyFill="1" applyBorder="1" applyAlignment="1">
      <alignment horizontal="center" wrapText="1"/>
    </xf>
    <xf numFmtId="0" fontId="18" fillId="40" borderId="11" xfId="0" applyFont="1" applyFill="1" applyBorder="1" applyAlignment="1">
      <alignment horizontal="left" vertical="center" wrapText="1"/>
    </xf>
    <xf numFmtId="49" fontId="18" fillId="40" borderId="11" xfId="0" applyNumberFormat="1" applyFont="1" applyFill="1" applyBorder="1" applyAlignment="1">
      <alignment horizontal="center" wrapText="1"/>
    </xf>
    <xf numFmtId="176" fontId="18" fillId="0" borderId="11" xfId="0" applyNumberFormat="1" applyFont="1" applyFill="1" applyBorder="1" applyAlignment="1">
      <alignment horizontal="center" wrapText="1"/>
    </xf>
    <xf numFmtId="174" fontId="18" fillId="41" borderId="11" xfId="0" applyNumberFormat="1" applyFont="1" applyFill="1" applyBorder="1" applyAlignment="1">
      <alignment horizontal="center" wrapText="1"/>
    </xf>
    <xf numFmtId="176" fontId="18" fillId="40" borderId="11" xfId="0" applyNumberFormat="1" applyFont="1" applyFill="1" applyBorder="1" applyAlignment="1">
      <alignment horizontal="center" wrapText="1"/>
    </xf>
    <xf numFmtId="176" fontId="18" fillId="0" borderId="11" xfId="0" applyNumberFormat="1" applyFont="1" applyFill="1" applyBorder="1" applyAlignment="1">
      <alignment horizontal="center"/>
    </xf>
    <xf numFmtId="174" fontId="18" fillId="41" borderId="11" xfId="0" applyNumberFormat="1" applyFont="1" applyFill="1" applyBorder="1" applyAlignment="1">
      <alignment horizontal="center"/>
    </xf>
    <xf numFmtId="176" fontId="18" fillId="40" borderId="11" xfId="0" applyNumberFormat="1" applyFont="1" applyFill="1" applyBorder="1" applyAlignment="1">
      <alignment horizontal="center"/>
    </xf>
    <xf numFmtId="0" fontId="13" fillId="40" borderId="11" xfId="0" applyFont="1" applyFill="1" applyBorder="1" applyAlignment="1">
      <alignment horizontal="left" vertical="center" wrapText="1"/>
    </xf>
    <xf numFmtId="49" fontId="13" fillId="40" borderId="11" xfId="0" applyNumberFormat="1" applyFont="1" applyFill="1" applyBorder="1" applyAlignment="1">
      <alignment horizontal="center" wrapText="1"/>
    </xf>
    <xf numFmtId="174" fontId="13" fillId="41" borderId="11" xfId="0" applyNumberFormat="1" applyFont="1" applyFill="1" applyBorder="1" applyAlignment="1">
      <alignment horizontal="center"/>
    </xf>
    <xf numFmtId="176" fontId="13" fillId="40" borderId="11" xfId="0" applyNumberFormat="1" applyFont="1" applyFill="1" applyBorder="1" applyAlignment="1">
      <alignment horizontal="center"/>
    </xf>
    <xf numFmtId="0" fontId="13" fillId="40" borderId="11" xfId="0" applyNumberFormat="1" applyFont="1" applyFill="1" applyBorder="1" applyAlignment="1">
      <alignment horizontal="left" vertical="center" wrapText="1"/>
    </xf>
    <xf numFmtId="0" fontId="13" fillId="4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173" fontId="24" fillId="0" borderId="11" xfId="0" applyNumberFormat="1" applyFont="1" applyFill="1" applyBorder="1" applyAlignment="1">
      <alignment horizontal="center" wrapText="1"/>
    </xf>
    <xf numFmtId="174" fontId="24" fillId="41" borderId="11" xfId="0" applyNumberFormat="1" applyFont="1" applyFill="1" applyBorder="1" applyAlignment="1">
      <alignment horizontal="center" wrapText="1"/>
    </xf>
    <xf numFmtId="173" fontId="24" fillId="40" borderId="11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176" fontId="24" fillId="0" borderId="11" xfId="0" applyNumberFormat="1" applyFont="1" applyFill="1" applyBorder="1" applyAlignment="1">
      <alignment horizontal="center" wrapText="1"/>
    </xf>
    <xf numFmtId="49" fontId="32" fillId="40" borderId="11" xfId="0" applyNumberFormat="1" applyFont="1" applyFill="1" applyBorder="1" applyAlignment="1">
      <alignment horizontal="center" wrapText="1"/>
    </xf>
    <xf numFmtId="49" fontId="14" fillId="40" borderId="11" xfId="0" applyNumberFormat="1" applyFont="1" applyFill="1" applyBorder="1" applyAlignment="1">
      <alignment horizontal="center" wrapText="1"/>
    </xf>
    <xf numFmtId="2" fontId="20" fillId="0" borderId="11" xfId="0" applyNumberFormat="1" applyFont="1" applyFill="1" applyBorder="1" applyAlignment="1">
      <alignment horizontal="center" wrapText="1"/>
    </xf>
    <xf numFmtId="2" fontId="13" fillId="0" borderId="11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center" wrapText="1"/>
    </xf>
    <xf numFmtId="174" fontId="14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vertical="center" wrapText="1"/>
    </xf>
    <xf numFmtId="11" fontId="32" fillId="0" borderId="11" xfId="0" applyNumberFormat="1" applyFont="1" applyFill="1" applyBorder="1" applyAlignment="1">
      <alignment horizontal="left" vertical="center" wrapText="1"/>
    </xf>
    <xf numFmtId="49" fontId="33" fillId="40" borderId="11" xfId="0" applyNumberFormat="1" applyFont="1" applyFill="1" applyBorder="1" applyAlignment="1">
      <alignment horizontal="center" wrapText="1"/>
    </xf>
    <xf numFmtId="176" fontId="33" fillId="0" borderId="11" xfId="0" applyNumberFormat="1" applyFont="1" applyFill="1" applyBorder="1" applyAlignment="1">
      <alignment horizontal="center" wrapText="1"/>
    </xf>
    <xf numFmtId="176" fontId="33" fillId="0" borderId="11" xfId="0" applyNumberFormat="1" applyFont="1" applyFill="1" applyBorder="1" applyAlignment="1">
      <alignment horizontal="center"/>
    </xf>
    <xf numFmtId="174" fontId="33" fillId="41" borderId="11" xfId="0" applyNumberFormat="1" applyFont="1" applyFill="1" applyBorder="1" applyAlignment="1">
      <alignment horizontal="center" wrapText="1"/>
    </xf>
    <xf numFmtId="176" fontId="33" fillId="40" borderId="11" xfId="0" applyNumberFormat="1" applyFont="1" applyFill="1" applyBorder="1" applyAlignment="1">
      <alignment horizontal="center" wrapText="1"/>
    </xf>
    <xf numFmtId="176" fontId="32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wrapText="1"/>
    </xf>
    <xf numFmtId="172" fontId="14" fillId="0" borderId="11" xfId="0" applyNumberFormat="1" applyFont="1" applyFill="1" applyBorder="1" applyAlignment="1">
      <alignment horizontal="center"/>
    </xf>
    <xf numFmtId="172" fontId="14" fillId="40" borderId="11" xfId="0" applyNumberFormat="1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49" fontId="14" fillId="0" borderId="11" xfId="0" applyNumberFormat="1" applyFont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 wrapText="1"/>
    </xf>
    <xf numFmtId="49" fontId="32" fillId="0" borderId="14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 wrapText="1"/>
    </xf>
    <xf numFmtId="49" fontId="32" fillId="0" borderId="16" xfId="0" applyNumberFormat="1" applyFont="1" applyFill="1" applyBorder="1" applyAlignment="1">
      <alignment horizontal="center" wrapText="1"/>
    </xf>
    <xf numFmtId="0" fontId="34" fillId="0" borderId="0" xfId="0" applyFont="1" applyAlignment="1">
      <alignment horizontal="left" vertical="center"/>
    </xf>
    <xf numFmtId="0" fontId="18" fillId="40" borderId="11" xfId="0" applyNumberFormat="1" applyFont="1" applyFill="1" applyBorder="1" applyAlignment="1">
      <alignment horizontal="left" vertical="center" wrapText="1"/>
    </xf>
    <xf numFmtId="49" fontId="18" fillId="40" borderId="15" xfId="0" applyNumberFormat="1" applyFont="1" applyFill="1" applyBorder="1" applyAlignment="1">
      <alignment horizontal="center" wrapText="1"/>
    </xf>
    <xf numFmtId="49" fontId="28" fillId="40" borderId="11" xfId="0" applyNumberFormat="1" applyFont="1" applyFill="1" applyBorder="1" applyAlignment="1">
      <alignment horizontal="center" wrapText="1"/>
    </xf>
    <xf numFmtId="0" fontId="20" fillId="40" borderId="11" xfId="0" applyNumberFormat="1" applyFont="1" applyFill="1" applyBorder="1" applyAlignment="1">
      <alignment horizontal="left" vertical="center" wrapText="1"/>
    </xf>
    <xf numFmtId="178" fontId="20" fillId="0" borderId="11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5" fillId="0" borderId="0" xfId="0" applyFont="1" applyAlignment="1">
      <alignment horizontal="left" vertical="center"/>
    </xf>
    <xf numFmtId="178" fontId="14" fillId="0" borderId="11" xfId="0" applyNumberFormat="1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center"/>
    </xf>
    <xf numFmtId="11" fontId="14" fillId="0" borderId="11" xfId="0" applyNumberFormat="1" applyFont="1" applyFill="1" applyBorder="1" applyAlignment="1">
      <alignment horizontal="left" vertical="center" wrapText="1"/>
    </xf>
    <xf numFmtId="11" fontId="33" fillId="0" borderId="11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left" vertical="center" wrapText="1"/>
    </xf>
    <xf numFmtId="174" fontId="33" fillId="41" borderId="11" xfId="0" applyNumberFormat="1" applyFont="1" applyFill="1" applyBorder="1" applyAlignment="1">
      <alignment horizontal="center"/>
    </xf>
    <xf numFmtId="176" fontId="33" fillId="4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 horizontal="left" vertical="center" wrapText="1"/>
    </xf>
    <xf numFmtId="49" fontId="24" fillId="40" borderId="11" xfId="0" applyNumberFormat="1" applyFont="1" applyFill="1" applyBorder="1" applyAlignment="1">
      <alignment horizontal="center" wrapText="1"/>
    </xf>
    <xf numFmtId="176" fontId="36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center" wrapText="1"/>
    </xf>
    <xf numFmtId="176" fontId="23" fillId="0" borderId="11" xfId="0" applyNumberFormat="1" applyFont="1" applyFill="1" applyBorder="1" applyAlignment="1">
      <alignment horizontal="center" wrapText="1"/>
    </xf>
    <xf numFmtId="174" fontId="23" fillId="41" borderId="11" xfId="0" applyNumberFormat="1" applyFont="1" applyFill="1" applyBorder="1" applyAlignment="1">
      <alignment horizontal="center" wrapText="1"/>
    </xf>
    <xf numFmtId="176" fontId="23" fillId="40" borderId="11" xfId="0" applyNumberFormat="1" applyFont="1" applyFill="1" applyBorder="1" applyAlignment="1">
      <alignment horizontal="center" wrapText="1"/>
    </xf>
    <xf numFmtId="0" fontId="13" fillId="0" borderId="17" xfId="0" applyNumberFormat="1" applyFont="1" applyFill="1" applyBorder="1" applyAlignment="1">
      <alignment horizontal="right"/>
    </xf>
    <xf numFmtId="0" fontId="23" fillId="0" borderId="11" xfId="0" applyFont="1" applyBorder="1" applyAlignment="1">
      <alignment horizontal="left" vertical="center" wrapText="1"/>
    </xf>
    <xf numFmtId="176" fontId="23" fillId="0" borderId="11" xfId="0" applyNumberFormat="1" applyFont="1" applyFill="1" applyBorder="1" applyAlignment="1">
      <alignment horizontal="center"/>
    </xf>
    <xf numFmtId="174" fontId="23" fillId="41" borderId="11" xfId="0" applyNumberFormat="1" applyFont="1" applyFill="1" applyBorder="1" applyAlignment="1">
      <alignment horizontal="center"/>
    </xf>
    <xf numFmtId="176" fontId="23" fillId="40" borderId="11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right" vertical="center"/>
    </xf>
    <xf numFmtId="174" fontId="12" fillId="41" borderId="0" xfId="0" applyNumberFormat="1" applyFont="1" applyFill="1" applyAlignment="1">
      <alignment horizontal="center"/>
    </xf>
    <xf numFmtId="173" fontId="12" fillId="0" borderId="0" xfId="0" applyNumberFormat="1" applyFont="1" applyFill="1" applyAlignment="1">
      <alignment horizontal="center"/>
    </xf>
    <xf numFmtId="174" fontId="12" fillId="41" borderId="18" xfId="0" applyNumberFormat="1" applyFont="1" applyFill="1" applyBorder="1" applyAlignment="1">
      <alignment horizontal="center"/>
    </xf>
    <xf numFmtId="174" fontId="20" fillId="0" borderId="1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vertical="center"/>
    </xf>
    <xf numFmtId="173" fontId="13" fillId="0" borderId="0" xfId="0" applyNumberFormat="1" applyFont="1" applyFill="1" applyBorder="1" applyAlignment="1">
      <alignment horizontal="right" vertical="center" wrapText="1"/>
    </xf>
    <xf numFmtId="173" fontId="13" fillId="0" borderId="0" xfId="0" applyNumberFormat="1" applyFont="1" applyBorder="1" applyAlignment="1">
      <alignment horizontal="right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D8CE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8"/>
  <sheetViews>
    <sheetView tabSelected="1" zoomScalePageLayoutView="0" workbookViewId="0" topLeftCell="A7">
      <selection activeCell="F9" sqref="F9:S9"/>
    </sheetView>
  </sheetViews>
  <sheetFormatPr defaultColWidth="7.7109375" defaultRowHeight="12.75"/>
  <cols>
    <col min="1" max="1" width="5.57421875" style="1" customWidth="1"/>
    <col min="2" max="2" width="37.8515625" style="2" customWidth="1"/>
    <col min="3" max="3" width="5.7109375" style="3" customWidth="1"/>
    <col min="4" max="4" width="5.421875" style="3" customWidth="1"/>
    <col min="5" max="5" width="12.57421875" style="4" customWidth="1"/>
    <col min="6" max="6" width="6.7109375" style="3" customWidth="1"/>
    <col min="7" max="7" width="10.421875" style="5" hidden="1" customWidth="1"/>
    <col min="8" max="8" width="16.421875" style="5" bestFit="1" customWidth="1"/>
    <col min="9" max="9" width="13.57421875" style="6" hidden="1" customWidth="1"/>
    <col min="10" max="10" width="13.140625" style="7" hidden="1" customWidth="1"/>
    <col min="11" max="13" width="5.421875" style="8" hidden="1" customWidth="1"/>
    <col min="14" max="15" width="5.421875" style="6" hidden="1" customWidth="1"/>
    <col min="16" max="16" width="5.421875" style="8" hidden="1" customWidth="1"/>
    <col min="17" max="17" width="5.421875" style="6" hidden="1" customWidth="1"/>
    <col min="18" max="18" width="12.140625" style="9" bestFit="1" customWidth="1"/>
    <col min="19" max="19" width="10.7109375" style="9" customWidth="1"/>
    <col min="20" max="20" width="8.421875" style="10" hidden="1" customWidth="1"/>
    <col min="21" max="21" width="8.421875" style="1" customWidth="1"/>
    <col min="22" max="22" width="7.7109375" style="1" customWidth="1"/>
    <col min="23" max="23" width="10.7109375" style="1" customWidth="1"/>
    <col min="24" max="16384" width="7.7109375" style="1" customWidth="1"/>
  </cols>
  <sheetData>
    <row r="1" spans="6:19" ht="15" hidden="1">
      <c r="F1" s="1"/>
      <c r="G1" s="11"/>
      <c r="H1" s="11"/>
      <c r="I1" s="12"/>
      <c r="J1" s="13"/>
      <c r="K1" s="14"/>
      <c r="L1" s="14"/>
      <c r="M1" s="14"/>
      <c r="N1" s="12"/>
      <c r="O1" s="12"/>
      <c r="P1" s="14"/>
      <c r="Q1" s="12"/>
      <c r="R1" s="238" t="s">
        <v>0</v>
      </c>
      <c r="S1" s="238"/>
    </row>
    <row r="2" spans="6:20" ht="48" customHeight="1" hidden="1">
      <c r="F2" s="15"/>
      <c r="G2" s="15"/>
      <c r="H2" s="15"/>
      <c r="I2" s="239" t="s">
        <v>1</v>
      </c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16"/>
    </row>
    <row r="3" spans="6:19" ht="15" customHeight="1" hidden="1">
      <c r="F3" s="1"/>
      <c r="G3" s="17"/>
      <c r="H3" s="17"/>
      <c r="I3" s="240" t="s">
        <v>2</v>
      </c>
      <c r="J3" s="240"/>
      <c r="K3" s="240"/>
      <c r="L3" s="240"/>
      <c r="M3" s="240"/>
      <c r="N3" s="240"/>
      <c r="O3" s="240"/>
      <c r="P3" s="240"/>
      <c r="Q3" s="240"/>
      <c r="R3" s="240"/>
      <c r="S3" s="240"/>
    </row>
    <row r="4" ht="12.75" hidden="1"/>
    <row r="5" ht="12.75" hidden="1"/>
    <row r="6" ht="12.75" hidden="1"/>
    <row r="7" spans="6:19" ht="15">
      <c r="F7" s="233" t="s">
        <v>3</v>
      </c>
      <c r="G7" s="233"/>
      <c r="H7" s="233"/>
      <c r="I7" s="233" t="s">
        <v>4</v>
      </c>
      <c r="J7" s="233"/>
      <c r="K7" s="233"/>
      <c r="L7" s="233"/>
      <c r="M7" s="233"/>
      <c r="N7" s="233"/>
      <c r="O7" s="233"/>
      <c r="P7" s="233"/>
      <c r="Q7" s="233"/>
      <c r="R7" s="233"/>
      <c r="S7" s="233"/>
    </row>
    <row r="8" spans="6:19" ht="41.25" customHeight="1">
      <c r="F8" s="234" t="s">
        <v>1</v>
      </c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</row>
    <row r="9" spans="6:19" ht="15.75" customHeight="1">
      <c r="F9" s="235" t="s">
        <v>245</v>
      </c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</row>
    <row r="11" spans="2:20" s="18" customFormat="1" ht="15">
      <c r="B11" s="19"/>
      <c r="C11" s="20"/>
      <c r="D11" s="21"/>
      <c r="E11" s="1"/>
      <c r="F11" s="233" t="s">
        <v>5</v>
      </c>
      <c r="G11" s="233"/>
      <c r="H11" s="233"/>
      <c r="I11" s="233" t="s">
        <v>4</v>
      </c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2"/>
    </row>
    <row r="12" spans="2:20" s="18" customFormat="1" ht="36.75" customHeight="1">
      <c r="B12" s="19"/>
      <c r="C12" s="20"/>
      <c r="D12" s="21"/>
      <c r="E12" s="16"/>
      <c r="F12" s="234" t="s">
        <v>1</v>
      </c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2"/>
    </row>
    <row r="13" spans="2:20" s="18" customFormat="1" ht="13.5" customHeight="1">
      <c r="B13" s="19"/>
      <c r="C13" s="20"/>
      <c r="D13" s="3"/>
      <c r="E13" s="23"/>
      <c r="F13" s="235" t="s">
        <v>6</v>
      </c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2"/>
    </row>
    <row r="14" spans="2:20" s="18" customFormat="1" ht="15.75">
      <c r="B14" s="19"/>
      <c r="C14" s="20"/>
      <c r="D14" s="24"/>
      <c r="E14" s="25"/>
      <c r="F14" s="24"/>
      <c r="G14" s="26"/>
      <c r="H14" s="26"/>
      <c r="I14" s="27"/>
      <c r="J14" s="28"/>
      <c r="K14" s="29"/>
      <c r="L14" s="29"/>
      <c r="M14" s="29"/>
      <c r="N14" s="27"/>
      <c r="O14" s="27"/>
      <c r="P14" s="29"/>
      <c r="Q14" s="27"/>
      <c r="R14" s="30"/>
      <c r="S14" s="30"/>
      <c r="T14" s="22"/>
    </row>
    <row r="15" spans="1:19" ht="41.25" customHeight="1">
      <c r="A15" s="236" t="s">
        <v>7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</row>
    <row r="16" ht="17.25" customHeight="1">
      <c r="S16" s="31" t="s">
        <v>8</v>
      </c>
    </row>
    <row r="17" spans="1:20" s="41" customFormat="1" ht="126" customHeight="1">
      <c r="A17" s="32" t="s">
        <v>9</v>
      </c>
      <c r="B17" s="33" t="s">
        <v>10</v>
      </c>
      <c r="C17" s="34" t="s">
        <v>11</v>
      </c>
      <c r="D17" s="34" t="s">
        <v>12</v>
      </c>
      <c r="E17" s="35" t="s">
        <v>13</v>
      </c>
      <c r="F17" s="34" t="s">
        <v>14</v>
      </c>
      <c r="G17" s="36" t="s">
        <v>15</v>
      </c>
      <c r="H17" s="36" t="s">
        <v>16</v>
      </c>
      <c r="I17" s="36" t="s">
        <v>17</v>
      </c>
      <c r="J17" s="37" t="s">
        <v>18</v>
      </c>
      <c r="K17" s="38"/>
      <c r="L17" s="38"/>
      <c r="M17" s="38"/>
      <c r="N17" s="36"/>
      <c r="O17" s="36"/>
      <c r="P17" s="38"/>
      <c r="Q17" s="36"/>
      <c r="R17" s="39" t="s">
        <v>19</v>
      </c>
      <c r="S17" s="39" t="s">
        <v>20</v>
      </c>
      <c r="T17" s="40" t="s">
        <v>21</v>
      </c>
    </row>
    <row r="18" spans="1:20" s="41" customFormat="1" ht="12.75">
      <c r="A18" s="42">
        <v>1</v>
      </c>
      <c r="B18" s="34">
        <v>2</v>
      </c>
      <c r="C18" s="34">
        <v>3</v>
      </c>
      <c r="D18" s="34">
        <v>4</v>
      </c>
      <c r="E18" s="35">
        <v>5</v>
      </c>
      <c r="F18" s="34">
        <v>6</v>
      </c>
      <c r="G18" s="43"/>
      <c r="H18" s="43">
        <v>7</v>
      </c>
      <c r="I18" s="43">
        <v>7</v>
      </c>
      <c r="J18" s="44"/>
      <c r="K18" s="45"/>
      <c r="L18" s="45"/>
      <c r="M18" s="45"/>
      <c r="N18" s="43"/>
      <c r="O18" s="43"/>
      <c r="P18" s="45"/>
      <c r="Q18" s="43"/>
      <c r="R18" s="46">
        <v>8</v>
      </c>
      <c r="S18" s="46">
        <v>9</v>
      </c>
      <c r="T18" s="10"/>
    </row>
    <row r="19" spans="1:20" s="55" customFormat="1" ht="57">
      <c r="A19" s="237">
        <v>703</v>
      </c>
      <c r="B19" s="48" t="s">
        <v>22</v>
      </c>
      <c r="C19" s="49"/>
      <c r="D19" s="49"/>
      <c r="E19" s="50"/>
      <c r="F19" s="49"/>
      <c r="G19" s="51">
        <f>G20+G56+G62+G71+G86+G133+G154+G128+G123</f>
        <v>38141.700000000004</v>
      </c>
      <c r="H19" s="52">
        <f aca="true" t="shared" si="0" ref="H19:H24">SUM(I19:Q19)</f>
        <v>55763.996419999996</v>
      </c>
      <c r="I19" s="51">
        <f aca="true" t="shared" si="1" ref="I19:S19">I20+I56+I62+I86+I128+I133+I154+I71</f>
        <v>41233.5</v>
      </c>
      <c r="J19" s="53">
        <f t="shared" si="1"/>
        <v>14530.49642</v>
      </c>
      <c r="K19" s="54">
        <f t="shared" si="1"/>
        <v>0</v>
      </c>
      <c r="L19" s="54">
        <f t="shared" si="1"/>
        <v>0</v>
      </c>
      <c r="M19" s="54">
        <f t="shared" si="1"/>
        <v>0</v>
      </c>
      <c r="N19" s="54">
        <f t="shared" si="1"/>
        <v>0</v>
      </c>
      <c r="O19" s="54">
        <f t="shared" si="1"/>
        <v>0</v>
      </c>
      <c r="P19" s="54">
        <f t="shared" si="1"/>
        <v>0</v>
      </c>
      <c r="Q19" s="54">
        <f t="shared" si="1"/>
        <v>0</v>
      </c>
      <c r="R19" s="51">
        <f t="shared" si="1"/>
        <v>50852.4</v>
      </c>
      <c r="S19" s="51">
        <f t="shared" si="1"/>
        <v>41741.1</v>
      </c>
      <c r="T19" s="22"/>
    </row>
    <row r="20" spans="1:20" s="65" customFormat="1" ht="24.75" customHeight="1">
      <c r="A20" s="237"/>
      <c r="B20" s="56" t="s">
        <v>23</v>
      </c>
      <c r="C20" s="57" t="s">
        <v>24</v>
      </c>
      <c r="D20" s="58"/>
      <c r="E20" s="59"/>
      <c r="F20" s="60"/>
      <c r="G20" s="61">
        <f>G21+G34+G38</f>
        <v>15286.9</v>
      </c>
      <c r="H20" s="62">
        <f t="shared" si="0"/>
        <v>16369.300000000001</v>
      </c>
      <c r="I20" s="61">
        <f aca="true" t="shared" si="2" ref="I20:S20">I21+I34+I38</f>
        <v>15861.7</v>
      </c>
      <c r="J20" s="63">
        <f t="shared" si="2"/>
        <v>507.6</v>
      </c>
      <c r="K20" s="64">
        <f t="shared" si="2"/>
        <v>0</v>
      </c>
      <c r="L20" s="64">
        <f t="shared" si="2"/>
        <v>0</v>
      </c>
      <c r="M20" s="64">
        <f t="shared" si="2"/>
        <v>0</v>
      </c>
      <c r="N20" s="64">
        <f t="shared" si="2"/>
        <v>0</v>
      </c>
      <c r="O20" s="64">
        <f t="shared" si="2"/>
        <v>0</v>
      </c>
      <c r="P20" s="64">
        <f t="shared" si="2"/>
        <v>0</v>
      </c>
      <c r="Q20" s="64">
        <f t="shared" si="2"/>
        <v>0</v>
      </c>
      <c r="R20" s="61">
        <f t="shared" si="2"/>
        <v>15618.900000000001</v>
      </c>
      <c r="S20" s="61">
        <f t="shared" si="2"/>
        <v>15670.7</v>
      </c>
      <c r="T20" s="22"/>
    </row>
    <row r="21" spans="1:20" s="69" customFormat="1" ht="90" customHeight="1">
      <c r="A21" s="237"/>
      <c r="B21" s="66" t="s">
        <v>25</v>
      </c>
      <c r="C21" s="67" t="s">
        <v>24</v>
      </c>
      <c r="D21" s="67" t="s">
        <v>26</v>
      </c>
      <c r="E21" s="59"/>
      <c r="F21" s="59"/>
      <c r="G21" s="68">
        <f>G22+G29</f>
        <v>3435.8</v>
      </c>
      <c r="H21" s="61">
        <f t="shared" si="0"/>
        <v>3733.5</v>
      </c>
      <c r="I21" s="68">
        <f aca="true" t="shared" si="3" ref="I21:S21">I22+I29</f>
        <v>3612.4</v>
      </c>
      <c r="J21" s="53">
        <f t="shared" si="3"/>
        <v>121.1</v>
      </c>
      <c r="K21" s="54">
        <f t="shared" si="3"/>
        <v>0</v>
      </c>
      <c r="L21" s="54">
        <f t="shared" si="3"/>
        <v>0</v>
      </c>
      <c r="M21" s="54">
        <f t="shared" si="3"/>
        <v>0</v>
      </c>
      <c r="N21" s="54">
        <f t="shared" si="3"/>
        <v>0</v>
      </c>
      <c r="O21" s="54">
        <f t="shared" si="3"/>
        <v>0</v>
      </c>
      <c r="P21" s="54">
        <f t="shared" si="3"/>
        <v>0</v>
      </c>
      <c r="Q21" s="54">
        <f t="shared" si="3"/>
        <v>0</v>
      </c>
      <c r="R21" s="68">
        <f t="shared" si="3"/>
        <v>3617.1</v>
      </c>
      <c r="S21" s="51">
        <f t="shared" si="3"/>
        <v>3617.1</v>
      </c>
      <c r="T21" s="22"/>
    </row>
    <row r="22" spans="1:20" s="69" customFormat="1" ht="68.25" customHeight="1">
      <c r="A22" s="237"/>
      <c r="B22" s="70" t="s">
        <v>27</v>
      </c>
      <c r="C22" s="71" t="s">
        <v>24</v>
      </c>
      <c r="D22" s="71" t="s">
        <v>26</v>
      </c>
      <c r="E22" s="71" t="s">
        <v>28</v>
      </c>
      <c r="F22" s="50"/>
      <c r="G22" s="72">
        <f>G23</f>
        <v>247.4</v>
      </c>
      <c r="H22" s="73">
        <f t="shared" si="0"/>
        <v>251.9</v>
      </c>
      <c r="I22" s="72">
        <f aca="true" t="shared" si="4" ref="I22:S22">I23</f>
        <v>251.9</v>
      </c>
      <c r="J22" s="74">
        <f t="shared" si="4"/>
        <v>0</v>
      </c>
      <c r="K22" s="75">
        <f t="shared" si="4"/>
        <v>0</v>
      </c>
      <c r="L22" s="75">
        <f t="shared" si="4"/>
        <v>0</v>
      </c>
      <c r="M22" s="75">
        <f t="shared" si="4"/>
        <v>0</v>
      </c>
      <c r="N22" s="75">
        <f t="shared" si="4"/>
        <v>0</v>
      </c>
      <c r="O22" s="75">
        <f t="shared" si="4"/>
        <v>0</v>
      </c>
      <c r="P22" s="75">
        <f t="shared" si="4"/>
        <v>0</v>
      </c>
      <c r="Q22" s="75">
        <f t="shared" si="4"/>
        <v>0</v>
      </c>
      <c r="R22" s="72">
        <f t="shared" si="4"/>
        <v>256.6</v>
      </c>
      <c r="S22" s="72">
        <f t="shared" si="4"/>
        <v>256.6</v>
      </c>
      <c r="T22" s="22"/>
    </row>
    <row r="23" spans="1:20" s="69" customFormat="1" ht="78" customHeight="1">
      <c r="A23" s="237"/>
      <c r="B23" s="70" t="s">
        <v>29</v>
      </c>
      <c r="C23" s="71" t="s">
        <v>24</v>
      </c>
      <c r="D23" s="71" t="s">
        <v>26</v>
      </c>
      <c r="E23" s="71" t="s">
        <v>30</v>
      </c>
      <c r="F23" s="50"/>
      <c r="G23" s="76">
        <f>G24+G28</f>
        <v>247.4</v>
      </c>
      <c r="H23" s="73">
        <f t="shared" si="0"/>
        <v>251.9</v>
      </c>
      <c r="I23" s="76">
        <f aca="true" t="shared" si="5" ref="I23:S23">I24+I28</f>
        <v>251.9</v>
      </c>
      <c r="J23" s="77">
        <f t="shared" si="5"/>
        <v>0</v>
      </c>
      <c r="K23" s="78">
        <f t="shared" si="5"/>
        <v>0</v>
      </c>
      <c r="L23" s="78">
        <f t="shared" si="5"/>
        <v>0</v>
      </c>
      <c r="M23" s="78">
        <f t="shared" si="5"/>
        <v>0</v>
      </c>
      <c r="N23" s="78">
        <f t="shared" si="5"/>
        <v>0</v>
      </c>
      <c r="O23" s="78">
        <f t="shared" si="5"/>
        <v>0</v>
      </c>
      <c r="P23" s="78">
        <f t="shared" si="5"/>
        <v>0</v>
      </c>
      <c r="Q23" s="78">
        <f t="shared" si="5"/>
        <v>0</v>
      </c>
      <c r="R23" s="76">
        <f t="shared" si="5"/>
        <v>256.6</v>
      </c>
      <c r="S23" s="76">
        <f t="shared" si="5"/>
        <v>256.6</v>
      </c>
      <c r="T23" s="22"/>
    </row>
    <row r="24" spans="1:20" s="69" customFormat="1" ht="68.25" customHeight="1">
      <c r="A24" s="237"/>
      <c r="B24" s="70" t="s">
        <v>31</v>
      </c>
      <c r="C24" s="71" t="s">
        <v>24</v>
      </c>
      <c r="D24" s="71" t="s">
        <v>26</v>
      </c>
      <c r="E24" s="71" t="s">
        <v>32</v>
      </c>
      <c r="F24" s="71" t="s">
        <v>33</v>
      </c>
      <c r="G24" s="79">
        <v>247.4</v>
      </c>
      <c r="H24" s="73">
        <f t="shared" si="0"/>
        <v>247.4</v>
      </c>
      <c r="I24" s="79">
        <v>247.4</v>
      </c>
      <c r="J24" s="74"/>
      <c r="K24" s="75"/>
      <c r="L24" s="75"/>
      <c r="M24" s="75"/>
      <c r="N24" s="79"/>
      <c r="O24" s="79"/>
      <c r="P24" s="75"/>
      <c r="Q24" s="79"/>
      <c r="R24" s="79">
        <v>252.1</v>
      </c>
      <c r="S24" s="79">
        <v>252.1</v>
      </c>
      <c r="T24" s="22">
        <f>I24-G24</f>
        <v>0</v>
      </c>
    </row>
    <row r="25" spans="1:20" s="69" customFormat="1" ht="135" hidden="1">
      <c r="A25" s="237"/>
      <c r="B25" s="80" t="s">
        <v>34</v>
      </c>
      <c r="C25" s="50" t="s">
        <v>24</v>
      </c>
      <c r="D25" s="81" t="s">
        <v>26</v>
      </c>
      <c r="E25" s="71" t="s">
        <v>35</v>
      </c>
      <c r="F25" s="82"/>
      <c r="G25" s="83">
        <f>G26</f>
        <v>0</v>
      </c>
      <c r="H25" s="83"/>
      <c r="I25" s="83">
        <f>I26</f>
        <v>0</v>
      </c>
      <c r="J25" s="84"/>
      <c r="K25" s="85"/>
      <c r="L25" s="85"/>
      <c r="M25" s="85"/>
      <c r="N25" s="83"/>
      <c r="O25" s="83"/>
      <c r="P25" s="85"/>
      <c r="Q25" s="83"/>
      <c r="R25" s="83">
        <f>R26</f>
        <v>0</v>
      </c>
      <c r="S25" s="83">
        <f>S26</f>
        <v>0</v>
      </c>
      <c r="T25" s="22"/>
    </row>
    <row r="26" spans="1:20" s="69" customFormat="1" ht="75" hidden="1">
      <c r="A26" s="237"/>
      <c r="B26" s="80" t="s">
        <v>36</v>
      </c>
      <c r="C26" s="50" t="s">
        <v>24</v>
      </c>
      <c r="D26" s="81" t="s">
        <v>26</v>
      </c>
      <c r="E26" s="71" t="s">
        <v>37</v>
      </c>
      <c r="F26" s="82"/>
      <c r="G26" s="83">
        <f>G27</f>
        <v>0</v>
      </c>
      <c r="H26" s="83"/>
      <c r="I26" s="83">
        <f>I27</f>
        <v>0</v>
      </c>
      <c r="J26" s="84"/>
      <c r="K26" s="85"/>
      <c r="L26" s="85"/>
      <c r="M26" s="85"/>
      <c r="N26" s="83"/>
      <c r="O26" s="83"/>
      <c r="P26" s="85"/>
      <c r="Q26" s="83"/>
      <c r="R26" s="83">
        <f>R27</f>
        <v>0</v>
      </c>
      <c r="S26" s="83">
        <f>S27</f>
        <v>0</v>
      </c>
      <c r="T26" s="22"/>
    </row>
    <row r="27" spans="1:20" s="69" customFormat="1" ht="75" hidden="1">
      <c r="A27" s="237"/>
      <c r="B27" s="80" t="s">
        <v>38</v>
      </c>
      <c r="C27" s="50" t="s">
        <v>24</v>
      </c>
      <c r="D27" s="81" t="s">
        <v>26</v>
      </c>
      <c r="E27" s="71" t="s">
        <v>39</v>
      </c>
      <c r="F27" s="82">
        <v>200</v>
      </c>
      <c r="G27" s="86">
        <v>0</v>
      </c>
      <c r="H27" s="86"/>
      <c r="I27" s="86">
        <v>0</v>
      </c>
      <c r="J27" s="84"/>
      <c r="K27" s="87"/>
      <c r="L27" s="87"/>
      <c r="M27" s="87"/>
      <c r="N27" s="86"/>
      <c r="O27" s="86"/>
      <c r="P27" s="87"/>
      <c r="Q27" s="86"/>
      <c r="R27" s="88"/>
      <c r="S27" s="88"/>
      <c r="T27" s="22"/>
    </row>
    <row r="28" spans="1:20" s="69" customFormat="1" ht="52.5" customHeight="1">
      <c r="A28" s="237"/>
      <c r="B28" s="70" t="s">
        <v>40</v>
      </c>
      <c r="C28" s="71" t="s">
        <v>24</v>
      </c>
      <c r="D28" s="71" t="s">
        <v>26</v>
      </c>
      <c r="E28" s="71" t="s">
        <v>32</v>
      </c>
      <c r="F28" s="71" t="s">
        <v>41</v>
      </c>
      <c r="G28" s="79">
        <v>0</v>
      </c>
      <c r="H28" s="73">
        <f aca="true" t="shared" si="6" ref="H28:H39">SUM(I28:Q28)</f>
        <v>4.5</v>
      </c>
      <c r="I28" s="79">
        <v>4.5</v>
      </c>
      <c r="J28" s="74"/>
      <c r="K28" s="75"/>
      <c r="L28" s="75"/>
      <c r="M28" s="75"/>
      <c r="N28" s="79"/>
      <c r="O28" s="79"/>
      <c r="P28" s="75"/>
      <c r="Q28" s="79"/>
      <c r="R28" s="89">
        <v>4.5</v>
      </c>
      <c r="S28" s="89">
        <v>4.5</v>
      </c>
      <c r="T28" s="22">
        <f>I28-G28</f>
        <v>4.5</v>
      </c>
    </row>
    <row r="29" spans="1:20" s="90" customFormat="1" ht="15">
      <c r="A29" s="237"/>
      <c r="B29" s="70" t="s">
        <v>42</v>
      </c>
      <c r="C29" s="71" t="s">
        <v>24</v>
      </c>
      <c r="D29" s="71" t="s">
        <v>26</v>
      </c>
      <c r="E29" s="71" t="s">
        <v>43</v>
      </c>
      <c r="F29" s="50"/>
      <c r="G29" s="72">
        <f>G30</f>
        <v>3188.4</v>
      </c>
      <c r="H29" s="73">
        <f t="shared" si="6"/>
        <v>3481.6</v>
      </c>
      <c r="I29" s="72">
        <f aca="true" t="shared" si="7" ref="I29:S29">I30</f>
        <v>3360.5</v>
      </c>
      <c r="J29" s="74">
        <f t="shared" si="7"/>
        <v>121.1</v>
      </c>
      <c r="K29" s="75">
        <f t="shared" si="7"/>
        <v>0</v>
      </c>
      <c r="L29" s="75">
        <f t="shared" si="7"/>
        <v>0</v>
      </c>
      <c r="M29" s="75">
        <f t="shared" si="7"/>
        <v>0</v>
      </c>
      <c r="N29" s="75">
        <f t="shared" si="7"/>
        <v>0</v>
      </c>
      <c r="O29" s="75">
        <f t="shared" si="7"/>
        <v>0</v>
      </c>
      <c r="P29" s="75">
        <f t="shared" si="7"/>
        <v>0</v>
      </c>
      <c r="Q29" s="75">
        <f t="shared" si="7"/>
        <v>0</v>
      </c>
      <c r="R29" s="72">
        <f t="shared" si="7"/>
        <v>3360.5</v>
      </c>
      <c r="S29" s="72">
        <f t="shared" si="7"/>
        <v>3360.5</v>
      </c>
      <c r="T29" s="22"/>
    </row>
    <row r="30" spans="1:20" s="90" customFormat="1" ht="30">
      <c r="A30" s="237"/>
      <c r="B30" s="70" t="s">
        <v>44</v>
      </c>
      <c r="C30" s="71" t="s">
        <v>24</v>
      </c>
      <c r="D30" s="71" t="s">
        <v>26</v>
      </c>
      <c r="E30" s="71" t="s">
        <v>45</v>
      </c>
      <c r="F30" s="50"/>
      <c r="G30" s="72">
        <f>G31+G32+G33</f>
        <v>3188.4</v>
      </c>
      <c r="H30" s="73">
        <f t="shared" si="6"/>
        <v>3481.6</v>
      </c>
      <c r="I30" s="72">
        <f aca="true" t="shared" si="8" ref="I30:S30">I31+I32+I33</f>
        <v>3360.5</v>
      </c>
      <c r="J30" s="74">
        <f t="shared" si="8"/>
        <v>121.1</v>
      </c>
      <c r="K30" s="75">
        <f t="shared" si="8"/>
        <v>0</v>
      </c>
      <c r="L30" s="75">
        <f t="shared" si="8"/>
        <v>0</v>
      </c>
      <c r="M30" s="75">
        <f t="shared" si="8"/>
        <v>0</v>
      </c>
      <c r="N30" s="75">
        <f t="shared" si="8"/>
        <v>0</v>
      </c>
      <c r="O30" s="75">
        <f t="shared" si="8"/>
        <v>0</v>
      </c>
      <c r="P30" s="75">
        <f t="shared" si="8"/>
        <v>0</v>
      </c>
      <c r="Q30" s="75">
        <f t="shared" si="8"/>
        <v>0</v>
      </c>
      <c r="R30" s="72">
        <f t="shared" si="8"/>
        <v>3360.5</v>
      </c>
      <c r="S30" s="72">
        <f t="shared" si="8"/>
        <v>3360.5</v>
      </c>
      <c r="T30" s="22"/>
    </row>
    <row r="31" spans="1:20" s="90" customFormat="1" ht="121.5" customHeight="1">
      <c r="A31" s="237"/>
      <c r="B31" s="70" t="s">
        <v>46</v>
      </c>
      <c r="C31" s="71" t="s">
        <v>24</v>
      </c>
      <c r="D31" s="71" t="s">
        <v>26</v>
      </c>
      <c r="E31" s="71" t="s">
        <v>47</v>
      </c>
      <c r="F31" s="71" t="s">
        <v>48</v>
      </c>
      <c r="G31" s="79">
        <v>996.3</v>
      </c>
      <c r="H31" s="73">
        <f t="shared" si="6"/>
        <v>1089.8000000000002</v>
      </c>
      <c r="I31" s="79">
        <v>1051.9</v>
      </c>
      <c r="J31" s="74">
        <v>37.9</v>
      </c>
      <c r="K31" s="75"/>
      <c r="L31" s="75"/>
      <c r="M31" s="75"/>
      <c r="N31" s="79"/>
      <c r="O31" s="79"/>
      <c r="P31" s="75"/>
      <c r="Q31" s="79"/>
      <c r="R31" s="72">
        <v>1051.9</v>
      </c>
      <c r="S31" s="72">
        <v>1051.9</v>
      </c>
      <c r="T31" s="22">
        <f>I31-G31</f>
        <v>55.600000000000136</v>
      </c>
    </row>
    <row r="32" spans="1:20" s="90" customFormat="1" ht="109.5" customHeight="1">
      <c r="A32" s="237"/>
      <c r="B32" s="91" t="s">
        <v>49</v>
      </c>
      <c r="C32" s="92" t="s">
        <v>24</v>
      </c>
      <c r="D32" s="92" t="s">
        <v>26</v>
      </c>
      <c r="E32" s="71" t="s">
        <v>50</v>
      </c>
      <c r="F32" s="92" t="s">
        <v>48</v>
      </c>
      <c r="G32" s="79">
        <v>1198.5</v>
      </c>
      <c r="H32" s="73">
        <f t="shared" si="6"/>
        <v>1310.8999999999999</v>
      </c>
      <c r="I32" s="79">
        <v>1265.3</v>
      </c>
      <c r="J32" s="74">
        <v>45.6</v>
      </c>
      <c r="K32" s="75"/>
      <c r="L32" s="75"/>
      <c r="M32" s="75"/>
      <c r="N32" s="79"/>
      <c r="O32" s="79"/>
      <c r="P32" s="75"/>
      <c r="Q32" s="79"/>
      <c r="R32" s="72">
        <v>1265.3</v>
      </c>
      <c r="S32" s="72">
        <v>1265.3</v>
      </c>
      <c r="T32" s="22">
        <f>I32-G32</f>
        <v>66.79999999999995</v>
      </c>
    </row>
    <row r="33" spans="1:20" s="90" customFormat="1" ht="109.5" customHeight="1">
      <c r="A33" s="237"/>
      <c r="B33" s="70" t="s">
        <v>51</v>
      </c>
      <c r="C33" s="71" t="s">
        <v>24</v>
      </c>
      <c r="D33" s="71" t="s">
        <v>26</v>
      </c>
      <c r="E33" s="71" t="s">
        <v>52</v>
      </c>
      <c r="F33" s="71" t="s">
        <v>53</v>
      </c>
      <c r="G33" s="79">
        <v>993.6</v>
      </c>
      <c r="H33" s="73">
        <f t="shared" si="6"/>
        <v>1080.8999999999999</v>
      </c>
      <c r="I33" s="79">
        <v>1043.3</v>
      </c>
      <c r="J33" s="74">
        <v>37.6</v>
      </c>
      <c r="K33" s="75"/>
      <c r="L33" s="75"/>
      <c r="M33" s="75"/>
      <c r="N33" s="79"/>
      <c r="O33" s="79"/>
      <c r="P33" s="75"/>
      <c r="Q33" s="79"/>
      <c r="R33" s="72">
        <v>1043.3</v>
      </c>
      <c r="S33" s="72">
        <v>1043.3</v>
      </c>
      <c r="T33" s="22">
        <f>I33-G33</f>
        <v>49.69999999999993</v>
      </c>
    </row>
    <row r="34" spans="1:20" s="69" customFormat="1" ht="15">
      <c r="A34" s="237"/>
      <c r="B34" s="93" t="s">
        <v>54</v>
      </c>
      <c r="C34" s="67" t="s">
        <v>24</v>
      </c>
      <c r="D34" s="67" t="s">
        <v>55</v>
      </c>
      <c r="E34" s="67"/>
      <c r="F34" s="67"/>
      <c r="G34" s="51">
        <f>G35</f>
        <v>68.6</v>
      </c>
      <c r="H34" s="61">
        <f t="shared" si="6"/>
        <v>68.6</v>
      </c>
      <c r="I34" s="51">
        <f aca="true" t="shared" si="9" ref="I34:S36">I35</f>
        <v>68.6</v>
      </c>
      <c r="J34" s="53">
        <f t="shared" si="9"/>
        <v>0</v>
      </c>
      <c r="K34" s="54">
        <f t="shared" si="9"/>
        <v>0</v>
      </c>
      <c r="L34" s="54">
        <f t="shared" si="9"/>
        <v>0</v>
      </c>
      <c r="M34" s="54">
        <f t="shared" si="9"/>
        <v>0</v>
      </c>
      <c r="N34" s="54">
        <f t="shared" si="9"/>
        <v>0</v>
      </c>
      <c r="O34" s="54">
        <f t="shared" si="9"/>
        <v>0</v>
      </c>
      <c r="P34" s="54">
        <f t="shared" si="9"/>
        <v>0</v>
      </c>
      <c r="Q34" s="54">
        <f t="shared" si="9"/>
        <v>0</v>
      </c>
      <c r="R34" s="51">
        <f t="shared" si="9"/>
        <v>68.6</v>
      </c>
      <c r="S34" s="51">
        <f t="shared" si="9"/>
        <v>68.6</v>
      </c>
      <c r="T34" s="22"/>
    </row>
    <row r="35" spans="1:20" s="90" customFormat="1" ht="15">
      <c r="A35" s="237"/>
      <c r="B35" s="70" t="s">
        <v>42</v>
      </c>
      <c r="C35" s="71" t="s">
        <v>24</v>
      </c>
      <c r="D35" s="71" t="s">
        <v>55</v>
      </c>
      <c r="E35" s="71" t="s">
        <v>43</v>
      </c>
      <c r="F35" s="71"/>
      <c r="G35" s="79">
        <f>G36</f>
        <v>68.6</v>
      </c>
      <c r="H35" s="73">
        <f t="shared" si="6"/>
        <v>68.6</v>
      </c>
      <c r="I35" s="79">
        <f t="shared" si="9"/>
        <v>68.6</v>
      </c>
      <c r="J35" s="74">
        <f t="shared" si="9"/>
        <v>0</v>
      </c>
      <c r="K35" s="75">
        <f t="shared" si="9"/>
        <v>0</v>
      </c>
      <c r="L35" s="75">
        <f t="shared" si="9"/>
        <v>0</v>
      </c>
      <c r="M35" s="75">
        <f t="shared" si="9"/>
        <v>0</v>
      </c>
      <c r="N35" s="75">
        <f t="shared" si="9"/>
        <v>0</v>
      </c>
      <c r="O35" s="75">
        <f t="shared" si="9"/>
        <v>0</v>
      </c>
      <c r="P35" s="75">
        <f t="shared" si="9"/>
        <v>0</v>
      </c>
      <c r="Q35" s="75">
        <f t="shared" si="9"/>
        <v>0</v>
      </c>
      <c r="R35" s="79">
        <f t="shared" si="9"/>
        <v>68.6</v>
      </c>
      <c r="S35" s="79">
        <f t="shared" si="9"/>
        <v>68.6</v>
      </c>
      <c r="T35" s="22"/>
    </row>
    <row r="36" spans="1:20" s="90" customFormat="1" ht="30">
      <c r="A36" s="237"/>
      <c r="B36" s="70" t="s">
        <v>44</v>
      </c>
      <c r="C36" s="71" t="s">
        <v>24</v>
      </c>
      <c r="D36" s="71" t="s">
        <v>55</v>
      </c>
      <c r="E36" s="71" t="s">
        <v>45</v>
      </c>
      <c r="F36" s="71"/>
      <c r="G36" s="79">
        <f>G37</f>
        <v>68.6</v>
      </c>
      <c r="H36" s="73">
        <f t="shared" si="6"/>
        <v>68.6</v>
      </c>
      <c r="I36" s="79">
        <f t="shared" si="9"/>
        <v>68.6</v>
      </c>
      <c r="J36" s="74">
        <f t="shared" si="9"/>
        <v>0</v>
      </c>
      <c r="K36" s="75">
        <f t="shared" si="9"/>
        <v>0</v>
      </c>
      <c r="L36" s="75">
        <f t="shared" si="9"/>
        <v>0</v>
      </c>
      <c r="M36" s="75">
        <f t="shared" si="9"/>
        <v>0</v>
      </c>
      <c r="N36" s="75">
        <f t="shared" si="9"/>
        <v>0</v>
      </c>
      <c r="O36" s="75">
        <f t="shared" si="9"/>
        <v>0</v>
      </c>
      <c r="P36" s="75">
        <f t="shared" si="9"/>
        <v>0</v>
      </c>
      <c r="Q36" s="75">
        <f t="shared" si="9"/>
        <v>0</v>
      </c>
      <c r="R36" s="79">
        <f t="shared" si="9"/>
        <v>68.6</v>
      </c>
      <c r="S36" s="79">
        <f t="shared" si="9"/>
        <v>68.6</v>
      </c>
      <c r="T36" s="22"/>
    </row>
    <row r="37" spans="1:20" s="90" customFormat="1" ht="45">
      <c r="A37" s="237"/>
      <c r="B37" s="91" t="s">
        <v>56</v>
      </c>
      <c r="C37" s="71" t="s">
        <v>24</v>
      </c>
      <c r="D37" s="71" t="s">
        <v>55</v>
      </c>
      <c r="E37" s="71" t="s">
        <v>57</v>
      </c>
      <c r="F37" s="71" t="s">
        <v>41</v>
      </c>
      <c r="G37" s="79">
        <v>68.6</v>
      </c>
      <c r="H37" s="73">
        <f t="shared" si="6"/>
        <v>68.6</v>
      </c>
      <c r="I37" s="79">
        <v>68.6</v>
      </c>
      <c r="J37" s="74"/>
      <c r="K37" s="75"/>
      <c r="L37" s="75"/>
      <c r="M37" s="75"/>
      <c r="N37" s="79"/>
      <c r="O37" s="79"/>
      <c r="P37" s="75"/>
      <c r="Q37" s="79"/>
      <c r="R37" s="94">
        <v>68.6</v>
      </c>
      <c r="S37" s="94">
        <v>68.6</v>
      </c>
      <c r="T37" s="22">
        <f>I37-G37</f>
        <v>0</v>
      </c>
    </row>
    <row r="38" spans="1:20" s="69" customFormat="1" ht="28.5">
      <c r="A38" s="237"/>
      <c r="B38" s="95" t="s">
        <v>58</v>
      </c>
      <c r="C38" s="96" t="s">
        <v>24</v>
      </c>
      <c r="D38" s="96" t="s">
        <v>59</v>
      </c>
      <c r="E38" s="67"/>
      <c r="F38" s="96"/>
      <c r="G38" s="68">
        <f>G39+G44</f>
        <v>11782.5</v>
      </c>
      <c r="H38" s="61">
        <f t="shared" si="6"/>
        <v>12567.2</v>
      </c>
      <c r="I38" s="68">
        <f aca="true" t="shared" si="10" ref="I38:S38">I39+I44+I53</f>
        <v>12180.7</v>
      </c>
      <c r="J38" s="53">
        <f t="shared" si="10"/>
        <v>386.5</v>
      </c>
      <c r="K38" s="51">
        <f t="shared" si="10"/>
        <v>0</v>
      </c>
      <c r="L38" s="51">
        <f t="shared" si="10"/>
        <v>0</v>
      </c>
      <c r="M38" s="51">
        <f t="shared" si="10"/>
        <v>0</v>
      </c>
      <c r="N38" s="51">
        <f t="shared" si="10"/>
        <v>0</v>
      </c>
      <c r="O38" s="51">
        <f t="shared" si="10"/>
        <v>0</v>
      </c>
      <c r="P38" s="51">
        <f t="shared" si="10"/>
        <v>0</v>
      </c>
      <c r="Q38" s="51">
        <f t="shared" si="10"/>
        <v>0</v>
      </c>
      <c r="R38" s="51">
        <f t="shared" si="10"/>
        <v>11933.2</v>
      </c>
      <c r="S38" s="51">
        <f t="shared" si="10"/>
        <v>11985</v>
      </c>
      <c r="T38" s="22"/>
    </row>
    <row r="39" spans="1:20" s="90" customFormat="1" ht="75">
      <c r="A39" s="237"/>
      <c r="B39" s="91" t="s">
        <v>60</v>
      </c>
      <c r="C39" s="92" t="s">
        <v>24</v>
      </c>
      <c r="D39" s="92" t="s">
        <v>59</v>
      </c>
      <c r="E39" s="71" t="s">
        <v>28</v>
      </c>
      <c r="F39" s="92"/>
      <c r="G39" s="79">
        <f>G42</f>
        <v>100</v>
      </c>
      <c r="H39" s="94">
        <f t="shared" si="6"/>
        <v>150</v>
      </c>
      <c r="I39" s="79">
        <f aca="true" t="shared" si="11" ref="I39:S39">I42</f>
        <v>150</v>
      </c>
      <c r="J39" s="74">
        <f t="shared" si="11"/>
        <v>0</v>
      </c>
      <c r="K39" s="75">
        <f t="shared" si="11"/>
        <v>0</v>
      </c>
      <c r="L39" s="75">
        <f t="shared" si="11"/>
        <v>0</v>
      </c>
      <c r="M39" s="75">
        <f t="shared" si="11"/>
        <v>0</v>
      </c>
      <c r="N39" s="75">
        <f t="shared" si="11"/>
        <v>0</v>
      </c>
      <c r="O39" s="75">
        <f t="shared" si="11"/>
        <v>0</v>
      </c>
      <c r="P39" s="75">
        <f t="shared" si="11"/>
        <v>0</v>
      </c>
      <c r="Q39" s="75">
        <f t="shared" si="11"/>
        <v>0</v>
      </c>
      <c r="R39" s="79">
        <f t="shared" si="11"/>
        <v>150</v>
      </c>
      <c r="S39" s="79">
        <f t="shared" si="11"/>
        <v>150</v>
      </c>
      <c r="T39" s="22"/>
    </row>
    <row r="40" spans="1:20" s="90" customFormat="1" ht="90" hidden="1">
      <c r="A40" s="237"/>
      <c r="B40" s="91" t="s">
        <v>29</v>
      </c>
      <c r="C40" s="92" t="s">
        <v>24</v>
      </c>
      <c r="D40" s="92" t="s">
        <v>59</v>
      </c>
      <c r="E40" s="71" t="s">
        <v>30</v>
      </c>
      <c r="F40" s="92"/>
      <c r="G40" s="79">
        <f>G41</f>
        <v>0</v>
      </c>
      <c r="H40" s="79"/>
      <c r="I40" s="79">
        <f>I41</f>
        <v>0</v>
      </c>
      <c r="J40" s="74"/>
      <c r="K40" s="75"/>
      <c r="L40" s="75"/>
      <c r="M40" s="75"/>
      <c r="N40" s="75"/>
      <c r="O40" s="75"/>
      <c r="P40" s="75"/>
      <c r="Q40" s="75"/>
      <c r="R40" s="79">
        <f>R41</f>
        <v>0</v>
      </c>
      <c r="S40" s="79">
        <f>S41</f>
        <v>0</v>
      </c>
      <c r="T40" s="22"/>
    </row>
    <row r="41" spans="1:20" s="90" customFormat="1" ht="75" hidden="1">
      <c r="A41" s="237"/>
      <c r="B41" s="91" t="s">
        <v>61</v>
      </c>
      <c r="C41" s="92" t="s">
        <v>24</v>
      </c>
      <c r="D41" s="92" t="s">
        <v>59</v>
      </c>
      <c r="E41" s="71" t="s">
        <v>62</v>
      </c>
      <c r="F41" s="92" t="s">
        <v>33</v>
      </c>
      <c r="G41" s="94">
        <v>0</v>
      </c>
      <c r="H41" s="94"/>
      <c r="I41" s="94">
        <v>0</v>
      </c>
      <c r="J41" s="97"/>
      <c r="K41" s="98"/>
      <c r="L41" s="98"/>
      <c r="M41" s="98"/>
      <c r="N41" s="98"/>
      <c r="O41" s="98"/>
      <c r="P41" s="98"/>
      <c r="Q41" s="98"/>
      <c r="R41" s="94">
        <v>0</v>
      </c>
      <c r="S41" s="94">
        <v>0</v>
      </c>
      <c r="T41" s="22"/>
    </row>
    <row r="42" spans="1:20" s="90" customFormat="1" ht="45">
      <c r="A42" s="237"/>
      <c r="B42" s="70" t="s">
        <v>63</v>
      </c>
      <c r="C42" s="92" t="s">
        <v>24</v>
      </c>
      <c r="D42" s="92" t="s">
        <v>59</v>
      </c>
      <c r="E42" s="71" t="s">
        <v>64</v>
      </c>
      <c r="F42" s="92"/>
      <c r="G42" s="79">
        <f>G43</f>
        <v>100</v>
      </c>
      <c r="H42" s="94">
        <f>SUM(I42:Q42)</f>
        <v>150</v>
      </c>
      <c r="I42" s="79">
        <f aca="true" t="shared" si="12" ref="I42:S42">I43</f>
        <v>150</v>
      </c>
      <c r="J42" s="74">
        <f t="shared" si="12"/>
        <v>0</v>
      </c>
      <c r="K42" s="75">
        <f t="shared" si="12"/>
        <v>0</v>
      </c>
      <c r="L42" s="75">
        <f t="shared" si="12"/>
        <v>0</v>
      </c>
      <c r="M42" s="75">
        <f t="shared" si="12"/>
        <v>0</v>
      </c>
      <c r="N42" s="75">
        <f t="shared" si="12"/>
        <v>0</v>
      </c>
      <c r="O42" s="75">
        <f t="shared" si="12"/>
        <v>0</v>
      </c>
      <c r="P42" s="75">
        <f t="shared" si="12"/>
        <v>0</v>
      </c>
      <c r="Q42" s="75">
        <f t="shared" si="12"/>
        <v>0</v>
      </c>
      <c r="R42" s="79">
        <f t="shared" si="12"/>
        <v>150</v>
      </c>
      <c r="S42" s="79">
        <f t="shared" si="12"/>
        <v>150</v>
      </c>
      <c r="T42" s="22"/>
    </row>
    <row r="43" spans="1:20" s="90" customFormat="1" ht="105">
      <c r="A43" s="237"/>
      <c r="B43" s="91" t="s">
        <v>65</v>
      </c>
      <c r="C43" s="92" t="s">
        <v>24</v>
      </c>
      <c r="D43" s="92" t="s">
        <v>59</v>
      </c>
      <c r="E43" s="71" t="s">
        <v>66</v>
      </c>
      <c r="F43" s="92" t="s">
        <v>33</v>
      </c>
      <c r="G43" s="79">
        <v>100</v>
      </c>
      <c r="H43" s="94">
        <f>SUM(I43:Q43)</f>
        <v>150</v>
      </c>
      <c r="I43" s="79">
        <v>150</v>
      </c>
      <c r="J43" s="74"/>
      <c r="K43" s="75"/>
      <c r="L43" s="75"/>
      <c r="M43" s="75"/>
      <c r="N43" s="79"/>
      <c r="O43" s="79"/>
      <c r="P43" s="75"/>
      <c r="Q43" s="79"/>
      <c r="R43" s="79">
        <v>150</v>
      </c>
      <c r="S43" s="79">
        <v>150</v>
      </c>
      <c r="T43" s="22">
        <f>I43-G43</f>
        <v>50</v>
      </c>
    </row>
    <row r="44" spans="1:20" s="90" customFormat="1" ht="114.75" customHeight="1">
      <c r="A44" s="237"/>
      <c r="B44" s="99" t="s">
        <v>67</v>
      </c>
      <c r="C44" s="92" t="s">
        <v>24</v>
      </c>
      <c r="D44" s="92" t="s">
        <v>59</v>
      </c>
      <c r="E44" s="71" t="s">
        <v>35</v>
      </c>
      <c r="F44" s="92"/>
      <c r="G44" s="72">
        <f>G45+G49</f>
        <v>11682.5</v>
      </c>
      <c r="H44" s="73">
        <f>SUM(I44:Q44)</f>
        <v>12377.2</v>
      </c>
      <c r="I44" s="72">
        <f aca="true" t="shared" si="13" ref="I44:S44">I45+I49</f>
        <v>12030.7</v>
      </c>
      <c r="J44" s="74">
        <f t="shared" si="13"/>
        <v>346.5</v>
      </c>
      <c r="K44" s="75">
        <f t="shared" si="13"/>
        <v>0</v>
      </c>
      <c r="L44" s="75">
        <f t="shared" si="13"/>
        <v>0</v>
      </c>
      <c r="M44" s="75">
        <f t="shared" si="13"/>
        <v>0</v>
      </c>
      <c r="N44" s="75">
        <f t="shared" si="13"/>
        <v>0</v>
      </c>
      <c r="O44" s="75">
        <f t="shared" si="13"/>
        <v>0</v>
      </c>
      <c r="P44" s="75">
        <f t="shared" si="13"/>
        <v>0</v>
      </c>
      <c r="Q44" s="75">
        <f t="shared" si="13"/>
        <v>0</v>
      </c>
      <c r="R44" s="72">
        <f t="shared" si="13"/>
        <v>11783.2</v>
      </c>
      <c r="S44" s="79">
        <f t="shared" si="13"/>
        <v>11835</v>
      </c>
      <c r="T44" s="22"/>
    </row>
    <row r="45" spans="1:20" s="90" customFormat="1" ht="75">
      <c r="A45" s="237"/>
      <c r="B45" s="99" t="s">
        <v>36</v>
      </c>
      <c r="C45" s="92" t="s">
        <v>24</v>
      </c>
      <c r="D45" s="92" t="s">
        <v>59</v>
      </c>
      <c r="E45" s="71" t="s">
        <v>37</v>
      </c>
      <c r="F45" s="92"/>
      <c r="G45" s="94">
        <f>G47+G48</f>
        <v>11501.4</v>
      </c>
      <c r="H45" s="73">
        <f>SUM(I45:Q45)</f>
        <v>12215.7</v>
      </c>
      <c r="I45" s="94">
        <f aca="true" t="shared" si="14" ref="I45:S45">I47+I48</f>
        <v>11869.2</v>
      </c>
      <c r="J45" s="97">
        <f t="shared" si="14"/>
        <v>346.5</v>
      </c>
      <c r="K45" s="98">
        <f t="shared" si="14"/>
        <v>0</v>
      </c>
      <c r="L45" s="98">
        <f t="shared" si="14"/>
        <v>0</v>
      </c>
      <c r="M45" s="98">
        <f t="shared" si="14"/>
        <v>0</v>
      </c>
      <c r="N45" s="98">
        <f t="shared" si="14"/>
        <v>0</v>
      </c>
      <c r="O45" s="98">
        <f t="shared" si="14"/>
        <v>0</v>
      </c>
      <c r="P45" s="98">
        <f t="shared" si="14"/>
        <v>0</v>
      </c>
      <c r="Q45" s="98">
        <f t="shared" si="14"/>
        <v>0</v>
      </c>
      <c r="R45" s="94">
        <f t="shared" si="14"/>
        <v>11621.7</v>
      </c>
      <c r="S45" s="94">
        <f t="shared" si="14"/>
        <v>11673.5</v>
      </c>
      <c r="T45" s="22"/>
    </row>
    <row r="46" spans="1:20" s="90" customFormat="1" ht="135" hidden="1">
      <c r="A46" s="237"/>
      <c r="B46" s="100" t="s">
        <v>68</v>
      </c>
      <c r="C46" s="101" t="s">
        <v>24</v>
      </c>
      <c r="D46" s="101" t="s">
        <v>59</v>
      </c>
      <c r="E46" s="50" t="s">
        <v>69</v>
      </c>
      <c r="F46" s="101" t="s">
        <v>48</v>
      </c>
      <c r="G46" s="102">
        <v>0</v>
      </c>
      <c r="H46" s="102"/>
      <c r="I46" s="102">
        <v>0</v>
      </c>
      <c r="J46" s="74"/>
      <c r="K46" s="103"/>
      <c r="L46" s="103"/>
      <c r="M46" s="103"/>
      <c r="N46" s="102"/>
      <c r="O46" s="102"/>
      <c r="P46" s="103"/>
      <c r="Q46" s="102"/>
      <c r="R46" s="104"/>
      <c r="S46" s="104"/>
      <c r="T46" s="22"/>
    </row>
    <row r="47" spans="1:20" s="90" customFormat="1" ht="124.5" customHeight="1">
      <c r="A47" s="237"/>
      <c r="B47" s="70" t="s">
        <v>70</v>
      </c>
      <c r="C47" s="71" t="s">
        <v>24</v>
      </c>
      <c r="D47" s="71" t="s">
        <v>59</v>
      </c>
      <c r="E47" s="71" t="s">
        <v>71</v>
      </c>
      <c r="F47" s="71" t="s">
        <v>48</v>
      </c>
      <c r="G47" s="79">
        <v>9645</v>
      </c>
      <c r="H47" s="73">
        <f>SUM(I47:Q47)</f>
        <v>9972.1</v>
      </c>
      <c r="I47" s="79">
        <f>7165.2+2163.9+296.5</f>
        <v>9625.6</v>
      </c>
      <c r="J47" s="74">
        <v>346.5</v>
      </c>
      <c r="K47" s="75"/>
      <c r="L47" s="75"/>
      <c r="M47" s="75"/>
      <c r="N47" s="79"/>
      <c r="O47" s="79"/>
      <c r="P47" s="75"/>
      <c r="Q47" s="79"/>
      <c r="R47" s="79">
        <f>7165.2+2163.9</f>
        <v>9329.1</v>
      </c>
      <c r="S47" s="79">
        <f>7165.2+2163.9</f>
        <v>9329.1</v>
      </c>
      <c r="T47" s="22">
        <f>I47-G47</f>
        <v>-19.399999999999636</v>
      </c>
    </row>
    <row r="48" spans="1:20" s="90" customFormat="1" ht="81.75" customHeight="1">
      <c r="A48" s="237"/>
      <c r="B48" s="91" t="s">
        <v>72</v>
      </c>
      <c r="C48" s="92" t="s">
        <v>24</v>
      </c>
      <c r="D48" s="92" t="s">
        <v>59</v>
      </c>
      <c r="E48" s="71" t="s">
        <v>73</v>
      </c>
      <c r="F48" s="92" t="s">
        <v>33</v>
      </c>
      <c r="G48" s="79">
        <v>1856.4</v>
      </c>
      <c r="H48" s="73">
        <f>SUM(I48:Q48)</f>
        <v>2243.6</v>
      </c>
      <c r="I48" s="79">
        <v>2243.6</v>
      </c>
      <c r="J48" s="74"/>
      <c r="K48" s="75"/>
      <c r="L48" s="75"/>
      <c r="M48" s="75"/>
      <c r="N48" s="79"/>
      <c r="O48" s="79"/>
      <c r="P48" s="75"/>
      <c r="Q48" s="79"/>
      <c r="R48" s="94">
        <v>2292.6</v>
      </c>
      <c r="S48" s="94">
        <v>2344.4</v>
      </c>
      <c r="T48" s="22">
        <f>I48-G48</f>
        <v>387.1999999999998</v>
      </c>
    </row>
    <row r="49" spans="1:20" s="90" customFormat="1" ht="45">
      <c r="A49" s="237"/>
      <c r="B49" s="99" t="s">
        <v>74</v>
      </c>
      <c r="C49" s="92" t="s">
        <v>24</v>
      </c>
      <c r="D49" s="92" t="s">
        <v>59</v>
      </c>
      <c r="E49" s="71" t="s">
        <v>75</v>
      </c>
      <c r="F49" s="92"/>
      <c r="G49" s="94">
        <f>G50</f>
        <v>181.1</v>
      </c>
      <c r="H49" s="73">
        <f>SUM(I49:Q49)</f>
        <v>161.5</v>
      </c>
      <c r="I49" s="94">
        <f aca="true" t="shared" si="15" ref="I49:S49">I50</f>
        <v>161.5</v>
      </c>
      <c r="J49" s="97">
        <f t="shared" si="15"/>
        <v>0</v>
      </c>
      <c r="K49" s="98">
        <f t="shared" si="15"/>
        <v>0</v>
      </c>
      <c r="L49" s="98">
        <f t="shared" si="15"/>
        <v>0</v>
      </c>
      <c r="M49" s="98">
        <f t="shared" si="15"/>
        <v>0</v>
      </c>
      <c r="N49" s="98">
        <f t="shared" si="15"/>
        <v>0</v>
      </c>
      <c r="O49" s="98">
        <f t="shared" si="15"/>
        <v>0</v>
      </c>
      <c r="P49" s="98">
        <f t="shared" si="15"/>
        <v>0</v>
      </c>
      <c r="Q49" s="98">
        <f t="shared" si="15"/>
        <v>0</v>
      </c>
      <c r="R49" s="94">
        <f t="shared" si="15"/>
        <v>161.5</v>
      </c>
      <c r="S49" s="94">
        <f t="shared" si="15"/>
        <v>161.5</v>
      </c>
      <c r="T49" s="22"/>
    </row>
    <row r="50" spans="1:20" s="90" customFormat="1" ht="60">
      <c r="A50" s="237"/>
      <c r="B50" s="91" t="s">
        <v>76</v>
      </c>
      <c r="C50" s="92" t="s">
        <v>24</v>
      </c>
      <c r="D50" s="92" t="s">
        <v>59</v>
      </c>
      <c r="E50" s="71" t="s">
        <v>77</v>
      </c>
      <c r="F50" s="92" t="s">
        <v>41</v>
      </c>
      <c r="G50" s="79">
        <v>181.1</v>
      </c>
      <c r="H50" s="73">
        <f>SUM(I50:Q50)</f>
        <v>161.5</v>
      </c>
      <c r="I50" s="79">
        <v>161.5</v>
      </c>
      <c r="J50" s="74"/>
      <c r="K50" s="75"/>
      <c r="L50" s="75"/>
      <c r="M50" s="75"/>
      <c r="N50" s="79"/>
      <c r="O50" s="79"/>
      <c r="P50" s="75"/>
      <c r="Q50" s="79"/>
      <c r="R50" s="72">
        <v>161.5</v>
      </c>
      <c r="S50" s="72">
        <v>161.5</v>
      </c>
      <c r="T50" s="22">
        <f>I50-G50</f>
        <v>-19.599999999999994</v>
      </c>
    </row>
    <row r="51" spans="1:20" s="90" customFormat="1" ht="45" hidden="1">
      <c r="A51" s="237"/>
      <c r="B51" s="99" t="s">
        <v>78</v>
      </c>
      <c r="C51" s="92" t="s">
        <v>24</v>
      </c>
      <c r="D51" s="92" t="s">
        <v>59</v>
      </c>
      <c r="E51" s="71" t="s">
        <v>79</v>
      </c>
      <c r="F51" s="92"/>
      <c r="G51" s="79">
        <f>G52</f>
        <v>0</v>
      </c>
      <c r="H51" s="79"/>
      <c r="I51" s="79">
        <f>I52</f>
        <v>0</v>
      </c>
      <c r="J51" s="74"/>
      <c r="K51" s="75"/>
      <c r="L51" s="75"/>
      <c r="M51" s="75"/>
      <c r="N51" s="79"/>
      <c r="O51" s="79"/>
      <c r="P51" s="75"/>
      <c r="Q51" s="79"/>
      <c r="R51" s="79">
        <f>R52</f>
        <v>0</v>
      </c>
      <c r="S51" s="79">
        <f>S52</f>
        <v>0</v>
      </c>
      <c r="T51" s="22"/>
    </row>
    <row r="52" spans="1:20" s="90" customFormat="1" ht="90" hidden="1">
      <c r="A52" s="237"/>
      <c r="B52" s="91" t="s">
        <v>72</v>
      </c>
      <c r="C52" s="92" t="s">
        <v>24</v>
      </c>
      <c r="D52" s="92" t="s">
        <v>59</v>
      </c>
      <c r="E52" s="71" t="s">
        <v>80</v>
      </c>
      <c r="F52" s="92" t="s">
        <v>33</v>
      </c>
      <c r="G52" s="79">
        <v>0</v>
      </c>
      <c r="H52" s="79"/>
      <c r="I52" s="79">
        <v>0</v>
      </c>
      <c r="J52" s="74"/>
      <c r="K52" s="75"/>
      <c r="L52" s="75"/>
      <c r="M52" s="75"/>
      <c r="N52" s="79"/>
      <c r="O52" s="79"/>
      <c r="P52" s="75"/>
      <c r="Q52" s="79"/>
      <c r="R52" s="94">
        <v>0</v>
      </c>
      <c r="S52" s="94">
        <v>0</v>
      </c>
      <c r="T52" s="22"/>
    </row>
    <row r="53" spans="1:20" s="90" customFormat="1" ht="15">
      <c r="A53" s="237"/>
      <c r="B53" s="105" t="s">
        <v>81</v>
      </c>
      <c r="C53" s="71" t="s">
        <v>24</v>
      </c>
      <c r="D53" s="71" t="s">
        <v>59</v>
      </c>
      <c r="E53" s="71" t="s">
        <v>43</v>
      </c>
      <c r="F53" s="92"/>
      <c r="G53" s="79">
        <f aca="true" t="shared" si="16" ref="G53:S53">G54</f>
        <v>0</v>
      </c>
      <c r="H53" s="79">
        <f t="shared" si="16"/>
        <v>40</v>
      </c>
      <c r="I53" s="79">
        <f t="shared" si="16"/>
        <v>0</v>
      </c>
      <c r="J53" s="74">
        <f t="shared" si="16"/>
        <v>40</v>
      </c>
      <c r="K53" s="79">
        <f t="shared" si="16"/>
        <v>0</v>
      </c>
      <c r="L53" s="79">
        <f t="shared" si="16"/>
        <v>0</v>
      </c>
      <c r="M53" s="79">
        <f t="shared" si="16"/>
        <v>0</v>
      </c>
      <c r="N53" s="79">
        <f t="shared" si="16"/>
        <v>0</v>
      </c>
      <c r="O53" s="79">
        <f t="shared" si="16"/>
        <v>0</v>
      </c>
      <c r="P53" s="79">
        <f t="shared" si="16"/>
        <v>0</v>
      </c>
      <c r="Q53" s="79">
        <f t="shared" si="16"/>
        <v>0</v>
      </c>
      <c r="R53" s="79">
        <f t="shared" si="16"/>
        <v>0</v>
      </c>
      <c r="S53" s="79">
        <f t="shared" si="16"/>
        <v>0</v>
      </c>
      <c r="T53" s="22"/>
    </row>
    <row r="54" spans="1:20" s="90" customFormat="1" ht="30">
      <c r="A54" s="237"/>
      <c r="B54" s="70" t="s">
        <v>44</v>
      </c>
      <c r="C54" s="71" t="s">
        <v>24</v>
      </c>
      <c r="D54" s="71" t="s">
        <v>59</v>
      </c>
      <c r="E54" s="71" t="s">
        <v>45</v>
      </c>
      <c r="F54" s="92"/>
      <c r="G54" s="79">
        <f>G55</f>
        <v>0</v>
      </c>
      <c r="H54" s="94">
        <f aca="true" t="shared" si="17" ref="H54:H67">SUM(I54:Q54)</f>
        <v>40</v>
      </c>
      <c r="I54" s="79">
        <f aca="true" t="shared" si="18" ref="I54:S54">I55</f>
        <v>0</v>
      </c>
      <c r="J54" s="74">
        <f t="shared" si="18"/>
        <v>40</v>
      </c>
      <c r="K54" s="79">
        <f t="shared" si="18"/>
        <v>0</v>
      </c>
      <c r="L54" s="79">
        <f t="shared" si="18"/>
        <v>0</v>
      </c>
      <c r="M54" s="79">
        <f t="shared" si="18"/>
        <v>0</v>
      </c>
      <c r="N54" s="79">
        <f t="shared" si="18"/>
        <v>0</v>
      </c>
      <c r="O54" s="79">
        <f t="shared" si="18"/>
        <v>0</v>
      </c>
      <c r="P54" s="79">
        <f t="shared" si="18"/>
        <v>0</v>
      </c>
      <c r="Q54" s="79">
        <f t="shared" si="18"/>
        <v>0</v>
      </c>
      <c r="R54" s="79">
        <f t="shared" si="18"/>
        <v>0</v>
      </c>
      <c r="S54" s="79">
        <f t="shared" si="18"/>
        <v>0</v>
      </c>
      <c r="T54" s="22"/>
    </row>
    <row r="55" spans="1:20" s="90" customFormat="1" ht="105">
      <c r="A55" s="237"/>
      <c r="B55" s="91" t="s">
        <v>82</v>
      </c>
      <c r="C55" s="92" t="s">
        <v>24</v>
      </c>
      <c r="D55" s="92" t="s">
        <v>59</v>
      </c>
      <c r="E55" s="71" t="s">
        <v>83</v>
      </c>
      <c r="F55" s="92" t="s">
        <v>33</v>
      </c>
      <c r="G55" s="79">
        <v>0</v>
      </c>
      <c r="H55" s="94">
        <f t="shared" si="17"/>
        <v>40</v>
      </c>
      <c r="I55" s="79">
        <v>0</v>
      </c>
      <c r="J55" s="74">
        <f>40</f>
        <v>40</v>
      </c>
      <c r="K55" s="75"/>
      <c r="L55" s="75"/>
      <c r="M55" s="75"/>
      <c r="N55" s="79"/>
      <c r="O55" s="79"/>
      <c r="P55" s="75"/>
      <c r="Q55" s="79"/>
      <c r="R55" s="94">
        <v>0</v>
      </c>
      <c r="S55" s="94">
        <v>0</v>
      </c>
      <c r="T55" s="22"/>
    </row>
    <row r="56" spans="1:20" s="69" customFormat="1" ht="15">
      <c r="A56" s="237"/>
      <c r="B56" s="95" t="s">
        <v>84</v>
      </c>
      <c r="C56" s="96" t="s">
        <v>85</v>
      </c>
      <c r="D56" s="96"/>
      <c r="E56" s="67"/>
      <c r="F56" s="96"/>
      <c r="G56" s="51">
        <f>G57</f>
        <v>236.39999999999998</v>
      </c>
      <c r="H56" s="61">
        <f t="shared" si="17"/>
        <v>239.60000000000002</v>
      </c>
      <c r="I56" s="51">
        <f aca="true" t="shared" si="19" ref="I56:S56">I57</f>
        <v>239.60000000000002</v>
      </c>
      <c r="J56" s="53">
        <f t="shared" si="19"/>
        <v>0</v>
      </c>
      <c r="K56" s="54">
        <f t="shared" si="19"/>
        <v>0</v>
      </c>
      <c r="L56" s="54">
        <f t="shared" si="19"/>
        <v>0</v>
      </c>
      <c r="M56" s="54">
        <f t="shared" si="19"/>
        <v>0</v>
      </c>
      <c r="N56" s="54">
        <f t="shared" si="19"/>
        <v>0</v>
      </c>
      <c r="O56" s="54">
        <f t="shared" si="19"/>
        <v>0</v>
      </c>
      <c r="P56" s="54">
        <f t="shared" si="19"/>
        <v>0</v>
      </c>
      <c r="Q56" s="54">
        <f t="shared" si="19"/>
        <v>0</v>
      </c>
      <c r="R56" s="51">
        <f t="shared" si="19"/>
        <v>247.2</v>
      </c>
      <c r="S56" s="51">
        <f t="shared" si="19"/>
        <v>255.3</v>
      </c>
      <c r="T56" s="22"/>
    </row>
    <row r="57" spans="1:20" s="69" customFormat="1" ht="28.5">
      <c r="A57" s="237"/>
      <c r="B57" s="93" t="s">
        <v>86</v>
      </c>
      <c r="C57" s="67" t="s">
        <v>85</v>
      </c>
      <c r="D57" s="67" t="s">
        <v>87</v>
      </c>
      <c r="E57" s="67"/>
      <c r="F57" s="67"/>
      <c r="G57" s="51">
        <f>G59</f>
        <v>236.39999999999998</v>
      </c>
      <c r="H57" s="61">
        <f t="shared" si="17"/>
        <v>239.60000000000002</v>
      </c>
      <c r="I57" s="51">
        <f aca="true" t="shared" si="20" ref="I57:S57">I59</f>
        <v>239.60000000000002</v>
      </c>
      <c r="J57" s="53">
        <f t="shared" si="20"/>
        <v>0</v>
      </c>
      <c r="K57" s="54">
        <f t="shared" si="20"/>
        <v>0</v>
      </c>
      <c r="L57" s="54">
        <f t="shared" si="20"/>
        <v>0</v>
      </c>
      <c r="M57" s="54">
        <f t="shared" si="20"/>
        <v>0</v>
      </c>
      <c r="N57" s="54">
        <f t="shared" si="20"/>
        <v>0</v>
      </c>
      <c r="O57" s="54">
        <f t="shared" si="20"/>
        <v>0</v>
      </c>
      <c r="P57" s="54">
        <f t="shared" si="20"/>
        <v>0</v>
      </c>
      <c r="Q57" s="54">
        <f t="shared" si="20"/>
        <v>0</v>
      </c>
      <c r="R57" s="51">
        <f t="shared" si="20"/>
        <v>247.2</v>
      </c>
      <c r="S57" s="51">
        <f t="shared" si="20"/>
        <v>255.3</v>
      </c>
      <c r="T57" s="22"/>
    </row>
    <row r="58" spans="1:20" s="90" customFormat="1" ht="15">
      <c r="A58" s="237"/>
      <c r="B58" s="70" t="s">
        <v>42</v>
      </c>
      <c r="C58" s="71" t="s">
        <v>85</v>
      </c>
      <c r="D58" s="71" t="s">
        <v>87</v>
      </c>
      <c r="E58" s="71" t="s">
        <v>43</v>
      </c>
      <c r="F58" s="71"/>
      <c r="G58" s="79">
        <f>G59</f>
        <v>236.39999999999998</v>
      </c>
      <c r="H58" s="73">
        <f t="shared" si="17"/>
        <v>239.60000000000002</v>
      </c>
      <c r="I58" s="79">
        <f aca="true" t="shared" si="21" ref="I58:S58">I59</f>
        <v>239.60000000000002</v>
      </c>
      <c r="J58" s="74">
        <f t="shared" si="21"/>
        <v>0</v>
      </c>
      <c r="K58" s="75">
        <f t="shared" si="21"/>
        <v>0</v>
      </c>
      <c r="L58" s="75">
        <f t="shared" si="21"/>
        <v>0</v>
      </c>
      <c r="M58" s="75">
        <f t="shared" si="21"/>
        <v>0</v>
      </c>
      <c r="N58" s="75">
        <f t="shared" si="21"/>
        <v>0</v>
      </c>
      <c r="O58" s="75">
        <f t="shared" si="21"/>
        <v>0</v>
      </c>
      <c r="P58" s="75">
        <f t="shared" si="21"/>
        <v>0</v>
      </c>
      <c r="Q58" s="75">
        <f t="shared" si="21"/>
        <v>0</v>
      </c>
      <c r="R58" s="79">
        <f t="shared" si="21"/>
        <v>247.2</v>
      </c>
      <c r="S58" s="79">
        <f t="shared" si="21"/>
        <v>255.3</v>
      </c>
      <c r="T58" s="22"/>
    </row>
    <row r="59" spans="1:20" s="90" customFormat="1" ht="30">
      <c r="A59" s="237"/>
      <c r="B59" s="70" t="s">
        <v>44</v>
      </c>
      <c r="C59" s="71" t="s">
        <v>85</v>
      </c>
      <c r="D59" s="71" t="s">
        <v>87</v>
      </c>
      <c r="E59" s="106" t="s">
        <v>45</v>
      </c>
      <c r="F59" s="106"/>
      <c r="G59" s="107">
        <f>G60+G61</f>
        <v>236.39999999999998</v>
      </c>
      <c r="H59" s="73">
        <f t="shared" si="17"/>
        <v>239.60000000000002</v>
      </c>
      <c r="I59" s="107">
        <f aca="true" t="shared" si="22" ref="I59:S59">I60+I61</f>
        <v>239.60000000000002</v>
      </c>
      <c r="J59" s="108">
        <f t="shared" si="22"/>
        <v>0</v>
      </c>
      <c r="K59" s="109">
        <f t="shared" si="22"/>
        <v>0</v>
      </c>
      <c r="L59" s="109">
        <f t="shared" si="22"/>
        <v>0</v>
      </c>
      <c r="M59" s="109">
        <f t="shared" si="22"/>
        <v>0</v>
      </c>
      <c r="N59" s="109">
        <f t="shared" si="22"/>
        <v>0</v>
      </c>
      <c r="O59" s="109">
        <f t="shared" si="22"/>
        <v>0</v>
      </c>
      <c r="P59" s="109">
        <f t="shared" si="22"/>
        <v>0</v>
      </c>
      <c r="Q59" s="109">
        <f t="shared" si="22"/>
        <v>0</v>
      </c>
      <c r="R59" s="107">
        <f t="shared" si="22"/>
        <v>247.2</v>
      </c>
      <c r="S59" s="107">
        <f t="shared" si="22"/>
        <v>255.3</v>
      </c>
      <c r="T59" s="22"/>
    </row>
    <row r="60" spans="1:20" s="90" customFormat="1" ht="126.75" customHeight="1">
      <c r="A60" s="237"/>
      <c r="B60" s="70" t="s">
        <v>88</v>
      </c>
      <c r="C60" s="71" t="s">
        <v>85</v>
      </c>
      <c r="D60" s="110" t="s">
        <v>87</v>
      </c>
      <c r="E60" s="71" t="s">
        <v>89</v>
      </c>
      <c r="F60" s="71" t="s">
        <v>48</v>
      </c>
      <c r="G60" s="111">
        <v>189.6</v>
      </c>
      <c r="H60" s="112">
        <f t="shared" si="17"/>
        <v>217.03</v>
      </c>
      <c r="I60" s="111">
        <v>199.9</v>
      </c>
      <c r="J60" s="113">
        <v>17.13</v>
      </c>
      <c r="K60" s="114"/>
      <c r="L60" s="114"/>
      <c r="M60" s="114"/>
      <c r="N60" s="111"/>
      <c r="O60" s="111"/>
      <c r="P60" s="114"/>
      <c r="Q60" s="111"/>
      <c r="R60" s="111">
        <v>199.9</v>
      </c>
      <c r="S60" s="111">
        <v>199.9</v>
      </c>
      <c r="T60" s="22">
        <f>I60-G60</f>
        <v>10.300000000000011</v>
      </c>
    </row>
    <row r="61" spans="1:20" s="90" customFormat="1" ht="93" customHeight="1">
      <c r="A61" s="237"/>
      <c r="B61" s="70" t="s">
        <v>90</v>
      </c>
      <c r="C61" s="71" t="s">
        <v>85</v>
      </c>
      <c r="D61" s="110" t="s">
        <v>87</v>
      </c>
      <c r="E61" s="71" t="s">
        <v>89</v>
      </c>
      <c r="F61" s="71" t="s">
        <v>33</v>
      </c>
      <c r="G61" s="111">
        <v>46.8</v>
      </c>
      <c r="H61" s="112">
        <f t="shared" si="17"/>
        <v>22.570000000000004</v>
      </c>
      <c r="I61" s="111">
        <v>39.7</v>
      </c>
      <c r="J61" s="113">
        <v>-17.13</v>
      </c>
      <c r="K61" s="114"/>
      <c r="L61" s="114"/>
      <c r="M61" s="114"/>
      <c r="N61" s="111"/>
      <c r="O61" s="111"/>
      <c r="P61" s="114"/>
      <c r="Q61" s="111"/>
      <c r="R61" s="72">
        <v>47.3</v>
      </c>
      <c r="S61" s="72">
        <v>55.4</v>
      </c>
      <c r="T61" s="22">
        <f>I61-G61</f>
        <v>-7.099999999999994</v>
      </c>
    </row>
    <row r="62" spans="1:20" s="69" customFormat="1" ht="32.25" customHeight="1">
      <c r="A62" s="237"/>
      <c r="B62" s="66" t="s">
        <v>91</v>
      </c>
      <c r="C62" s="67" t="s">
        <v>87</v>
      </c>
      <c r="D62" s="67"/>
      <c r="E62" s="115"/>
      <c r="F62" s="115"/>
      <c r="G62" s="116">
        <f>G63</f>
        <v>504.1</v>
      </c>
      <c r="H62" s="61">
        <f t="shared" si="17"/>
        <v>634.5</v>
      </c>
      <c r="I62" s="116">
        <f aca="true" t="shared" si="23" ref="I62:S62">I63</f>
        <v>504.1</v>
      </c>
      <c r="J62" s="117">
        <f t="shared" si="23"/>
        <v>130.4</v>
      </c>
      <c r="K62" s="118">
        <f t="shared" si="23"/>
        <v>0</v>
      </c>
      <c r="L62" s="118">
        <f t="shared" si="23"/>
        <v>0</v>
      </c>
      <c r="M62" s="118">
        <f t="shared" si="23"/>
        <v>0</v>
      </c>
      <c r="N62" s="118">
        <f t="shared" si="23"/>
        <v>0</v>
      </c>
      <c r="O62" s="118">
        <f t="shared" si="23"/>
        <v>0</v>
      </c>
      <c r="P62" s="118">
        <f t="shared" si="23"/>
        <v>0</v>
      </c>
      <c r="Q62" s="118">
        <f t="shared" si="23"/>
        <v>0</v>
      </c>
      <c r="R62" s="116">
        <f t="shared" si="23"/>
        <v>504.1</v>
      </c>
      <c r="S62" s="116">
        <f t="shared" si="23"/>
        <v>504.1</v>
      </c>
      <c r="T62" s="22"/>
    </row>
    <row r="63" spans="1:20" s="69" customFormat="1" ht="57">
      <c r="A63" s="237"/>
      <c r="B63" s="93" t="s">
        <v>92</v>
      </c>
      <c r="C63" s="67" t="s">
        <v>87</v>
      </c>
      <c r="D63" s="67" t="s">
        <v>93</v>
      </c>
      <c r="E63" s="67"/>
      <c r="F63" s="67"/>
      <c r="G63" s="51">
        <f>G64+G67</f>
        <v>504.1</v>
      </c>
      <c r="H63" s="61">
        <f t="shared" si="17"/>
        <v>634.5</v>
      </c>
      <c r="I63" s="51">
        <f aca="true" t="shared" si="24" ref="I63:S63">I64+I67</f>
        <v>504.1</v>
      </c>
      <c r="J63" s="53">
        <f t="shared" si="24"/>
        <v>130.4</v>
      </c>
      <c r="K63" s="54">
        <f t="shared" si="24"/>
        <v>0</v>
      </c>
      <c r="L63" s="54">
        <f t="shared" si="24"/>
        <v>0</v>
      </c>
      <c r="M63" s="54">
        <f t="shared" si="24"/>
        <v>0</v>
      </c>
      <c r="N63" s="54">
        <f t="shared" si="24"/>
        <v>0</v>
      </c>
      <c r="O63" s="54">
        <f t="shared" si="24"/>
        <v>0</v>
      </c>
      <c r="P63" s="54">
        <f t="shared" si="24"/>
        <v>0</v>
      </c>
      <c r="Q63" s="54">
        <f t="shared" si="24"/>
        <v>0</v>
      </c>
      <c r="R63" s="51">
        <f t="shared" si="24"/>
        <v>504.1</v>
      </c>
      <c r="S63" s="51">
        <f t="shared" si="24"/>
        <v>504.1</v>
      </c>
      <c r="T63" s="22">
        <f>I63-G63</f>
        <v>0</v>
      </c>
    </row>
    <row r="64" spans="1:20" s="69" customFormat="1" ht="90">
      <c r="A64" s="237"/>
      <c r="B64" s="70" t="s">
        <v>94</v>
      </c>
      <c r="C64" s="71" t="s">
        <v>87</v>
      </c>
      <c r="D64" s="71" t="s">
        <v>93</v>
      </c>
      <c r="E64" s="71" t="s">
        <v>85</v>
      </c>
      <c r="F64" s="71"/>
      <c r="G64" s="79">
        <f>G65</f>
        <v>200</v>
      </c>
      <c r="H64" s="94">
        <f t="shared" si="17"/>
        <v>200</v>
      </c>
      <c r="I64" s="79">
        <f aca="true" t="shared" si="25" ref="I64:S65">I65</f>
        <v>200</v>
      </c>
      <c r="J64" s="74">
        <f t="shared" si="25"/>
        <v>0</v>
      </c>
      <c r="K64" s="75">
        <f t="shared" si="25"/>
        <v>0</v>
      </c>
      <c r="L64" s="75">
        <f t="shared" si="25"/>
        <v>0</v>
      </c>
      <c r="M64" s="75">
        <f t="shared" si="25"/>
        <v>0</v>
      </c>
      <c r="N64" s="75">
        <f t="shared" si="25"/>
        <v>0</v>
      </c>
      <c r="O64" s="75">
        <f t="shared" si="25"/>
        <v>0</v>
      </c>
      <c r="P64" s="75">
        <f t="shared" si="25"/>
        <v>0</v>
      </c>
      <c r="Q64" s="75">
        <f t="shared" si="25"/>
        <v>0</v>
      </c>
      <c r="R64" s="79">
        <f t="shared" si="25"/>
        <v>200</v>
      </c>
      <c r="S64" s="79">
        <f t="shared" si="25"/>
        <v>200</v>
      </c>
      <c r="T64" s="22"/>
    </row>
    <row r="65" spans="1:20" s="69" customFormat="1" ht="45">
      <c r="A65" s="237"/>
      <c r="B65" s="70" t="s">
        <v>95</v>
      </c>
      <c r="C65" s="71" t="s">
        <v>87</v>
      </c>
      <c r="D65" s="71" t="s">
        <v>93</v>
      </c>
      <c r="E65" s="71" t="s">
        <v>96</v>
      </c>
      <c r="F65" s="71"/>
      <c r="G65" s="79">
        <f>G66</f>
        <v>200</v>
      </c>
      <c r="H65" s="94">
        <f t="shared" si="17"/>
        <v>200</v>
      </c>
      <c r="I65" s="79">
        <f t="shared" si="25"/>
        <v>200</v>
      </c>
      <c r="J65" s="74">
        <f t="shared" si="25"/>
        <v>0</v>
      </c>
      <c r="K65" s="75">
        <f t="shared" si="25"/>
        <v>0</v>
      </c>
      <c r="L65" s="75">
        <f t="shared" si="25"/>
        <v>0</v>
      </c>
      <c r="M65" s="75">
        <f t="shared" si="25"/>
        <v>0</v>
      </c>
      <c r="N65" s="75">
        <f t="shared" si="25"/>
        <v>0</v>
      </c>
      <c r="O65" s="75">
        <f t="shared" si="25"/>
        <v>0</v>
      </c>
      <c r="P65" s="75">
        <f t="shared" si="25"/>
        <v>0</v>
      </c>
      <c r="Q65" s="75">
        <f t="shared" si="25"/>
        <v>0</v>
      </c>
      <c r="R65" s="79">
        <f t="shared" si="25"/>
        <v>200</v>
      </c>
      <c r="S65" s="79">
        <f t="shared" si="25"/>
        <v>200</v>
      </c>
      <c r="T65" s="22"/>
    </row>
    <row r="66" spans="1:20" s="69" customFormat="1" ht="90">
      <c r="A66" s="237"/>
      <c r="B66" s="70" t="s">
        <v>97</v>
      </c>
      <c r="C66" s="71" t="s">
        <v>87</v>
      </c>
      <c r="D66" s="71" t="s">
        <v>93</v>
      </c>
      <c r="E66" s="71" t="s">
        <v>98</v>
      </c>
      <c r="F66" s="71" t="s">
        <v>33</v>
      </c>
      <c r="G66" s="79">
        <v>200</v>
      </c>
      <c r="H66" s="94">
        <f t="shared" si="17"/>
        <v>200</v>
      </c>
      <c r="I66" s="79">
        <v>200</v>
      </c>
      <c r="J66" s="74"/>
      <c r="K66" s="75"/>
      <c r="L66" s="75"/>
      <c r="M66" s="75"/>
      <c r="N66" s="79"/>
      <c r="O66" s="79"/>
      <c r="P66" s="75"/>
      <c r="Q66" s="79"/>
      <c r="R66" s="79">
        <v>200</v>
      </c>
      <c r="S66" s="79">
        <v>200</v>
      </c>
      <c r="T66" s="22">
        <f>I66-G66</f>
        <v>0</v>
      </c>
    </row>
    <row r="67" spans="1:20" s="90" customFormat="1" ht="60">
      <c r="A67" s="237"/>
      <c r="B67" s="91" t="s">
        <v>99</v>
      </c>
      <c r="C67" s="71" t="s">
        <v>87</v>
      </c>
      <c r="D67" s="71" t="s">
        <v>93</v>
      </c>
      <c r="E67" s="71" t="s">
        <v>55</v>
      </c>
      <c r="F67" s="71"/>
      <c r="G67" s="79">
        <f>G68</f>
        <v>304.1</v>
      </c>
      <c r="H67" s="73">
        <f t="shared" si="17"/>
        <v>434.5</v>
      </c>
      <c r="I67" s="79">
        <f aca="true" t="shared" si="26" ref="I67:S67">I68</f>
        <v>304.1</v>
      </c>
      <c r="J67" s="74">
        <f t="shared" si="26"/>
        <v>130.4</v>
      </c>
      <c r="K67" s="75">
        <f t="shared" si="26"/>
        <v>0</v>
      </c>
      <c r="L67" s="75">
        <f t="shared" si="26"/>
        <v>0</v>
      </c>
      <c r="M67" s="75">
        <f t="shared" si="26"/>
        <v>0</v>
      </c>
      <c r="N67" s="75">
        <f t="shared" si="26"/>
        <v>0</v>
      </c>
      <c r="O67" s="75">
        <f t="shared" si="26"/>
        <v>0</v>
      </c>
      <c r="P67" s="75">
        <f t="shared" si="26"/>
        <v>0</v>
      </c>
      <c r="Q67" s="75">
        <f t="shared" si="26"/>
        <v>0</v>
      </c>
      <c r="R67" s="79">
        <f t="shared" si="26"/>
        <v>304.1</v>
      </c>
      <c r="S67" s="79">
        <f t="shared" si="26"/>
        <v>304.1</v>
      </c>
      <c r="T67" s="22"/>
    </row>
    <row r="68" spans="1:20" s="90" customFormat="1" ht="150">
      <c r="A68" s="237"/>
      <c r="B68" s="70" t="s">
        <v>100</v>
      </c>
      <c r="C68" s="71" t="s">
        <v>87</v>
      </c>
      <c r="D68" s="71" t="s">
        <v>93</v>
      </c>
      <c r="E68" s="71" t="s">
        <v>101</v>
      </c>
      <c r="F68" s="71"/>
      <c r="G68" s="79">
        <f>G69</f>
        <v>304.1</v>
      </c>
      <c r="H68" s="73">
        <f aca="true" t="shared" si="27" ref="H68:S68">H69+H70</f>
        <v>434.5</v>
      </c>
      <c r="I68" s="79">
        <f t="shared" si="27"/>
        <v>304.1</v>
      </c>
      <c r="J68" s="74">
        <f t="shared" si="27"/>
        <v>130.4</v>
      </c>
      <c r="K68" s="79">
        <f t="shared" si="27"/>
        <v>0</v>
      </c>
      <c r="L68" s="79">
        <f t="shared" si="27"/>
        <v>0</v>
      </c>
      <c r="M68" s="79">
        <f t="shared" si="27"/>
        <v>0</v>
      </c>
      <c r="N68" s="79">
        <f t="shared" si="27"/>
        <v>0</v>
      </c>
      <c r="O68" s="79">
        <f t="shared" si="27"/>
        <v>0</v>
      </c>
      <c r="P68" s="79">
        <f t="shared" si="27"/>
        <v>0</v>
      </c>
      <c r="Q68" s="79">
        <f t="shared" si="27"/>
        <v>0</v>
      </c>
      <c r="R68" s="79">
        <f t="shared" si="27"/>
        <v>304.1</v>
      </c>
      <c r="S68" s="79">
        <f t="shared" si="27"/>
        <v>304.1</v>
      </c>
      <c r="T68" s="22"/>
    </row>
    <row r="69" spans="1:20" s="90" customFormat="1" ht="75">
      <c r="A69" s="237"/>
      <c r="B69" s="91" t="s">
        <v>102</v>
      </c>
      <c r="C69" s="92" t="s">
        <v>87</v>
      </c>
      <c r="D69" s="92" t="s">
        <v>93</v>
      </c>
      <c r="E69" s="92" t="s">
        <v>103</v>
      </c>
      <c r="F69" s="92" t="s">
        <v>33</v>
      </c>
      <c r="G69" s="79">
        <v>304.1</v>
      </c>
      <c r="H69" s="73">
        <f aca="true" t="shared" si="28" ref="H69:H75">SUM(I69:Q69)</f>
        <v>428.5</v>
      </c>
      <c r="I69" s="79">
        <v>304.1</v>
      </c>
      <c r="J69" s="74">
        <f>130.4-6</f>
        <v>124.4</v>
      </c>
      <c r="K69" s="75"/>
      <c r="L69" s="75"/>
      <c r="M69" s="75"/>
      <c r="N69" s="75"/>
      <c r="O69" s="75"/>
      <c r="P69" s="75"/>
      <c r="Q69" s="75"/>
      <c r="R69" s="79">
        <v>304.1</v>
      </c>
      <c r="S69" s="79">
        <v>304.1</v>
      </c>
      <c r="T69" s="22">
        <f>I69-G69</f>
        <v>0</v>
      </c>
    </row>
    <row r="70" spans="1:20" s="90" customFormat="1" ht="45">
      <c r="A70" s="237"/>
      <c r="B70" s="91" t="s">
        <v>104</v>
      </c>
      <c r="C70" s="92" t="s">
        <v>87</v>
      </c>
      <c r="D70" s="92" t="s">
        <v>93</v>
      </c>
      <c r="E70" s="92" t="s">
        <v>103</v>
      </c>
      <c r="F70" s="92" t="s">
        <v>41</v>
      </c>
      <c r="G70" s="79"/>
      <c r="H70" s="94">
        <f t="shared" si="28"/>
        <v>6</v>
      </c>
      <c r="I70" s="79">
        <v>0</v>
      </c>
      <c r="J70" s="74">
        <v>6</v>
      </c>
      <c r="K70" s="75"/>
      <c r="L70" s="75"/>
      <c r="M70" s="75"/>
      <c r="N70" s="75"/>
      <c r="O70" s="75"/>
      <c r="P70" s="75"/>
      <c r="Q70" s="75"/>
      <c r="R70" s="79">
        <v>0</v>
      </c>
      <c r="S70" s="79">
        <v>0</v>
      </c>
      <c r="T70" s="22"/>
    </row>
    <row r="71" spans="1:20" s="90" customFormat="1" ht="15">
      <c r="A71" s="237"/>
      <c r="B71" s="93" t="s">
        <v>105</v>
      </c>
      <c r="C71" s="119" t="s">
        <v>26</v>
      </c>
      <c r="D71" s="119"/>
      <c r="E71" s="92"/>
      <c r="F71" s="92"/>
      <c r="G71" s="51">
        <f>G72</f>
        <v>281.1</v>
      </c>
      <c r="H71" s="61">
        <f t="shared" si="28"/>
        <v>3732.49324</v>
      </c>
      <c r="I71" s="51">
        <f aca="true" t="shared" si="29" ref="I71:S71">I72+I82</f>
        <v>38.6</v>
      </c>
      <c r="J71" s="53">
        <f t="shared" si="29"/>
        <v>3693.89324</v>
      </c>
      <c r="K71" s="54">
        <f t="shared" si="29"/>
        <v>0</v>
      </c>
      <c r="L71" s="54">
        <f t="shared" si="29"/>
        <v>0</v>
      </c>
      <c r="M71" s="54">
        <f t="shared" si="29"/>
        <v>0</v>
      </c>
      <c r="N71" s="54">
        <f t="shared" si="29"/>
        <v>0</v>
      </c>
      <c r="O71" s="54">
        <f t="shared" si="29"/>
        <v>0</v>
      </c>
      <c r="P71" s="54">
        <f t="shared" si="29"/>
        <v>0</v>
      </c>
      <c r="Q71" s="54">
        <f t="shared" si="29"/>
        <v>0</v>
      </c>
      <c r="R71" s="51">
        <f t="shared" si="29"/>
        <v>0</v>
      </c>
      <c r="S71" s="51">
        <f t="shared" si="29"/>
        <v>0</v>
      </c>
      <c r="T71" s="22"/>
    </row>
    <row r="72" spans="1:20" s="90" customFormat="1" ht="15.75">
      <c r="A72" s="237"/>
      <c r="B72" s="93" t="s">
        <v>106</v>
      </c>
      <c r="C72" s="119" t="s">
        <v>26</v>
      </c>
      <c r="D72" s="119" t="s">
        <v>24</v>
      </c>
      <c r="E72" s="120"/>
      <c r="F72" s="121"/>
      <c r="G72" s="79">
        <f>G73</f>
        <v>281.1</v>
      </c>
      <c r="H72" s="61">
        <f t="shared" si="28"/>
        <v>3712.49324</v>
      </c>
      <c r="I72" s="51">
        <f aca="true" t="shared" si="30" ref="I72:S74">I73</f>
        <v>38.6</v>
      </c>
      <c r="J72" s="53">
        <f t="shared" si="30"/>
        <v>3673.89324</v>
      </c>
      <c r="K72" s="54">
        <f t="shared" si="30"/>
        <v>0</v>
      </c>
      <c r="L72" s="54">
        <f t="shared" si="30"/>
        <v>0</v>
      </c>
      <c r="M72" s="54">
        <f t="shared" si="30"/>
        <v>0</v>
      </c>
      <c r="N72" s="54">
        <f t="shared" si="30"/>
        <v>0</v>
      </c>
      <c r="O72" s="54">
        <f t="shared" si="30"/>
        <v>0</v>
      </c>
      <c r="P72" s="54">
        <f t="shared" si="30"/>
        <v>0</v>
      </c>
      <c r="Q72" s="54">
        <f t="shared" si="30"/>
        <v>0</v>
      </c>
      <c r="R72" s="51">
        <f t="shared" si="30"/>
        <v>0</v>
      </c>
      <c r="S72" s="51">
        <f t="shared" si="30"/>
        <v>0</v>
      </c>
      <c r="T72" s="22"/>
    </row>
    <row r="73" spans="1:20" s="90" customFormat="1" ht="15.75">
      <c r="A73" s="237"/>
      <c r="B73" s="105" t="s">
        <v>81</v>
      </c>
      <c r="C73" s="71" t="s">
        <v>26</v>
      </c>
      <c r="D73" s="71" t="s">
        <v>24</v>
      </c>
      <c r="E73" s="122">
        <v>99</v>
      </c>
      <c r="F73" s="121"/>
      <c r="G73" s="79">
        <f>G74</f>
        <v>281.1</v>
      </c>
      <c r="H73" s="73">
        <f t="shared" si="28"/>
        <v>3712.49324</v>
      </c>
      <c r="I73" s="79">
        <f t="shared" si="30"/>
        <v>38.6</v>
      </c>
      <c r="J73" s="74">
        <f t="shared" si="30"/>
        <v>3673.89324</v>
      </c>
      <c r="K73" s="75">
        <f t="shared" si="30"/>
        <v>0</v>
      </c>
      <c r="L73" s="75">
        <f t="shared" si="30"/>
        <v>0</v>
      </c>
      <c r="M73" s="75">
        <f t="shared" si="30"/>
        <v>0</v>
      </c>
      <c r="N73" s="75">
        <f t="shared" si="30"/>
        <v>0</v>
      </c>
      <c r="O73" s="75">
        <f t="shared" si="30"/>
        <v>0</v>
      </c>
      <c r="P73" s="75">
        <f t="shared" si="30"/>
        <v>0</v>
      </c>
      <c r="Q73" s="75">
        <f t="shared" si="30"/>
        <v>0</v>
      </c>
      <c r="R73" s="79">
        <f t="shared" si="30"/>
        <v>0</v>
      </c>
      <c r="S73" s="79">
        <f t="shared" si="30"/>
        <v>0</v>
      </c>
      <c r="T73" s="22"/>
    </row>
    <row r="74" spans="1:20" s="90" customFormat="1" ht="15.75">
      <c r="A74" s="237"/>
      <c r="B74" s="105" t="s">
        <v>107</v>
      </c>
      <c r="C74" s="71" t="s">
        <v>26</v>
      </c>
      <c r="D74" s="71" t="s">
        <v>24</v>
      </c>
      <c r="E74" s="122" t="s">
        <v>108</v>
      </c>
      <c r="F74" s="121"/>
      <c r="G74" s="79">
        <f>G75</f>
        <v>281.1</v>
      </c>
      <c r="H74" s="73">
        <f t="shared" si="28"/>
        <v>3712.49324</v>
      </c>
      <c r="I74" s="79">
        <f t="shared" si="30"/>
        <v>38.6</v>
      </c>
      <c r="J74" s="74">
        <f t="shared" si="30"/>
        <v>3673.89324</v>
      </c>
      <c r="K74" s="75">
        <f t="shared" si="30"/>
        <v>0</v>
      </c>
      <c r="L74" s="75">
        <f t="shared" si="30"/>
        <v>0</v>
      </c>
      <c r="M74" s="75">
        <f t="shared" si="30"/>
        <v>0</v>
      </c>
      <c r="N74" s="75">
        <f t="shared" si="30"/>
        <v>0</v>
      </c>
      <c r="O74" s="75">
        <f t="shared" si="30"/>
        <v>0</v>
      </c>
      <c r="P74" s="75">
        <f t="shared" si="30"/>
        <v>0</v>
      </c>
      <c r="Q74" s="75">
        <f t="shared" si="30"/>
        <v>0</v>
      </c>
      <c r="R74" s="79">
        <f t="shared" si="30"/>
        <v>0</v>
      </c>
      <c r="S74" s="79">
        <f t="shared" si="30"/>
        <v>0</v>
      </c>
      <c r="T74" s="22"/>
    </row>
    <row r="75" spans="1:20" s="90" customFormat="1" ht="75">
      <c r="A75" s="237"/>
      <c r="B75" s="70" t="s">
        <v>109</v>
      </c>
      <c r="C75" s="71" t="s">
        <v>26</v>
      </c>
      <c r="D75" s="71" t="s">
        <v>24</v>
      </c>
      <c r="E75" s="71" t="s">
        <v>110</v>
      </c>
      <c r="F75" s="71" t="s">
        <v>41</v>
      </c>
      <c r="G75" s="72">
        <v>281.1</v>
      </c>
      <c r="H75" s="73">
        <f t="shared" si="28"/>
        <v>3712.49324</v>
      </c>
      <c r="I75" s="72">
        <f>38.6</f>
        <v>38.6</v>
      </c>
      <c r="J75" s="74">
        <f>-1.031+186+436.9+2000+518.4+533.62424</f>
        <v>3673.89324</v>
      </c>
      <c r="K75" s="123"/>
      <c r="L75" s="123"/>
      <c r="M75" s="123"/>
      <c r="N75" s="72"/>
      <c r="O75" s="72"/>
      <c r="P75" s="123"/>
      <c r="Q75" s="72"/>
      <c r="R75" s="72">
        <v>0</v>
      </c>
      <c r="S75" s="72">
        <v>0</v>
      </c>
      <c r="T75" s="22">
        <f>I75-G75</f>
        <v>-242.50000000000003</v>
      </c>
    </row>
    <row r="76" spans="1:20" s="69" customFormat="1" ht="28.5" hidden="1">
      <c r="A76" s="237"/>
      <c r="B76" s="124" t="s">
        <v>111</v>
      </c>
      <c r="C76" s="125" t="s">
        <v>26</v>
      </c>
      <c r="D76" s="125" t="s">
        <v>112</v>
      </c>
      <c r="E76" s="125"/>
      <c r="F76" s="125"/>
      <c r="G76" s="126">
        <f>G77</f>
        <v>0</v>
      </c>
      <c r="H76" s="126"/>
      <c r="I76" s="126">
        <f>I77</f>
        <v>0</v>
      </c>
      <c r="J76" s="127"/>
      <c r="K76" s="128"/>
      <c r="L76" s="128"/>
      <c r="M76" s="128"/>
      <c r="N76" s="126"/>
      <c r="O76" s="126"/>
      <c r="P76" s="128"/>
      <c r="Q76" s="126"/>
      <c r="R76" s="126">
        <f aca="true" t="shared" si="31" ref="R76:S78">R77</f>
        <v>0</v>
      </c>
      <c r="S76" s="126">
        <f t="shared" si="31"/>
        <v>0</v>
      </c>
      <c r="T76" s="22"/>
    </row>
    <row r="77" spans="1:20" s="90" customFormat="1" ht="15.75" hidden="1">
      <c r="A77" s="237"/>
      <c r="B77" s="129" t="s">
        <v>81</v>
      </c>
      <c r="C77" s="130" t="s">
        <v>26</v>
      </c>
      <c r="D77" s="130" t="s">
        <v>112</v>
      </c>
      <c r="E77" s="131">
        <v>99</v>
      </c>
      <c r="F77" s="132"/>
      <c r="G77" s="133">
        <f>G78</f>
        <v>0</v>
      </c>
      <c r="H77" s="133"/>
      <c r="I77" s="133">
        <f>I78</f>
        <v>0</v>
      </c>
      <c r="J77" s="134"/>
      <c r="K77" s="135"/>
      <c r="L77" s="135"/>
      <c r="M77" s="135"/>
      <c r="N77" s="133"/>
      <c r="O77" s="133"/>
      <c r="P77" s="135"/>
      <c r="Q77" s="133"/>
      <c r="R77" s="133">
        <f t="shared" si="31"/>
        <v>0</v>
      </c>
      <c r="S77" s="133">
        <f t="shared" si="31"/>
        <v>0</v>
      </c>
      <c r="T77" s="22"/>
    </row>
    <row r="78" spans="1:20" s="90" customFormat="1" ht="15.75" hidden="1">
      <c r="A78" s="237"/>
      <c r="B78" s="129" t="s">
        <v>107</v>
      </c>
      <c r="C78" s="130" t="s">
        <v>26</v>
      </c>
      <c r="D78" s="130" t="s">
        <v>112</v>
      </c>
      <c r="E78" s="131" t="s">
        <v>108</v>
      </c>
      <c r="F78" s="132"/>
      <c r="G78" s="133">
        <f>G79</f>
        <v>0</v>
      </c>
      <c r="H78" s="133"/>
      <c r="I78" s="133">
        <f>I79</f>
        <v>0</v>
      </c>
      <c r="J78" s="134"/>
      <c r="K78" s="135"/>
      <c r="L78" s="135"/>
      <c r="M78" s="135"/>
      <c r="N78" s="133"/>
      <c r="O78" s="133"/>
      <c r="P78" s="135"/>
      <c r="Q78" s="133"/>
      <c r="R78" s="133">
        <f t="shared" si="31"/>
        <v>0</v>
      </c>
      <c r="S78" s="133">
        <f t="shared" si="31"/>
        <v>0</v>
      </c>
      <c r="T78" s="22"/>
    </row>
    <row r="79" spans="1:20" s="90" customFormat="1" ht="15" hidden="1">
      <c r="A79" s="237"/>
      <c r="B79" s="136"/>
      <c r="C79" s="137"/>
      <c r="D79" s="137"/>
      <c r="E79" s="137"/>
      <c r="F79" s="137"/>
      <c r="G79" s="138">
        <v>0</v>
      </c>
      <c r="H79" s="139">
        <f>SUM(I79:Q79)</f>
        <v>0</v>
      </c>
      <c r="I79" s="140">
        <v>0</v>
      </c>
      <c r="J79" s="134">
        <v>0</v>
      </c>
      <c r="K79" s="141"/>
      <c r="L79" s="141"/>
      <c r="M79" s="141"/>
      <c r="N79" s="138"/>
      <c r="O79" s="138"/>
      <c r="P79" s="141"/>
      <c r="Q79" s="138"/>
      <c r="R79" s="139">
        <v>0</v>
      </c>
      <c r="S79" s="139">
        <v>0</v>
      </c>
      <c r="T79" s="22"/>
    </row>
    <row r="80" spans="1:20" s="90" customFormat="1" ht="15" hidden="1">
      <c r="A80" s="237"/>
      <c r="B80" s="142" t="s">
        <v>113</v>
      </c>
      <c r="C80" s="143"/>
      <c r="D80" s="143"/>
      <c r="E80" s="143"/>
      <c r="F80" s="143"/>
      <c r="G80" s="144">
        <v>281.1</v>
      </c>
      <c r="H80" s="144"/>
      <c r="I80" s="144">
        <v>0</v>
      </c>
      <c r="J80" s="145"/>
      <c r="K80" s="146"/>
      <c r="L80" s="146"/>
      <c r="M80" s="146"/>
      <c r="N80" s="144"/>
      <c r="O80" s="144"/>
      <c r="P80" s="146"/>
      <c r="Q80" s="144"/>
      <c r="R80" s="147">
        <v>0</v>
      </c>
      <c r="S80" s="147">
        <v>0</v>
      </c>
      <c r="T80" s="22"/>
    </row>
    <row r="81" spans="1:20" s="90" customFormat="1" ht="30" hidden="1">
      <c r="A81" s="237"/>
      <c r="B81" s="142" t="s">
        <v>114</v>
      </c>
      <c r="C81" s="143"/>
      <c r="D81" s="143"/>
      <c r="E81" s="143"/>
      <c r="F81" s="143"/>
      <c r="G81" s="148">
        <v>0</v>
      </c>
      <c r="H81" s="148"/>
      <c r="I81" s="148">
        <v>0</v>
      </c>
      <c r="J81" s="145"/>
      <c r="K81" s="149"/>
      <c r="L81" s="149"/>
      <c r="M81" s="149"/>
      <c r="N81" s="148"/>
      <c r="O81" s="148"/>
      <c r="P81" s="149"/>
      <c r="Q81" s="148"/>
      <c r="R81" s="148">
        <v>0</v>
      </c>
      <c r="S81" s="148">
        <v>0</v>
      </c>
      <c r="T81" s="22"/>
    </row>
    <row r="82" spans="1:20" s="69" customFormat="1" ht="28.5">
      <c r="A82" s="237"/>
      <c r="B82" s="93" t="s">
        <v>111</v>
      </c>
      <c r="C82" s="67" t="s">
        <v>26</v>
      </c>
      <c r="D82" s="67" t="s">
        <v>112</v>
      </c>
      <c r="E82" s="67"/>
      <c r="F82" s="67"/>
      <c r="G82" s="51">
        <f>G83</f>
        <v>0</v>
      </c>
      <c r="H82" s="62">
        <f aca="true" t="shared" si="32" ref="H82:H88">SUM(I82:Q82)</f>
        <v>20</v>
      </c>
      <c r="I82" s="51">
        <f aca="true" t="shared" si="33" ref="I82:J84">I83</f>
        <v>0</v>
      </c>
      <c r="J82" s="53">
        <f t="shared" si="33"/>
        <v>20</v>
      </c>
      <c r="K82" s="54"/>
      <c r="L82" s="54"/>
      <c r="M82" s="54"/>
      <c r="N82" s="51"/>
      <c r="O82" s="51"/>
      <c r="P82" s="54"/>
      <c r="Q82" s="51"/>
      <c r="R82" s="51">
        <f aca="true" t="shared" si="34" ref="R82:S84">R83</f>
        <v>0</v>
      </c>
      <c r="S82" s="51">
        <f t="shared" si="34"/>
        <v>0</v>
      </c>
      <c r="T82" s="22"/>
    </row>
    <row r="83" spans="1:20" s="90" customFormat="1" ht="15">
      <c r="A83" s="237"/>
      <c r="B83" s="105" t="s">
        <v>81</v>
      </c>
      <c r="C83" s="71" t="s">
        <v>26</v>
      </c>
      <c r="D83" s="71" t="s">
        <v>112</v>
      </c>
      <c r="E83" s="71" t="s">
        <v>43</v>
      </c>
      <c r="F83" s="71"/>
      <c r="G83" s="51">
        <f>G84</f>
        <v>0</v>
      </c>
      <c r="H83" s="94">
        <f t="shared" si="32"/>
        <v>20</v>
      </c>
      <c r="I83" s="79">
        <f t="shared" si="33"/>
        <v>0</v>
      </c>
      <c r="J83" s="74">
        <f t="shared" si="33"/>
        <v>20</v>
      </c>
      <c r="K83" s="54"/>
      <c r="L83" s="54"/>
      <c r="M83" s="54"/>
      <c r="N83" s="51"/>
      <c r="O83" s="51"/>
      <c r="P83" s="54"/>
      <c r="Q83" s="51"/>
      <c r="R83" s="79">
        <f t="shared" si="34"/>
        <v>0</v>
      </c>
      <c r="S83" s="79">
        <f t="shared" si="34"/>
        <v>0</v>
      </c>
      <c r="T83" s="22"/>
    </row>
    <row r="84" spans="1:20" s="90" customFormat="1" ht="30">
      <c r="A84" s="237"/>
      <c r="B84" s="70" t="s">
        <v>44</v>
      </c>
      <c r="C84" s="71" t="s">
        <v>26</v>
      </c>
      <c r="D84" s="71" t="s">
        <v>112</v>
      </c>
      <c r="E84" s="71" t="s">
        <v>45</v>
      </c>
      <c r="F84" s="71"/>
      <c r="G84" s="51">
        <f>G85</f>
        <v>0</v>
      </c>
      <c r="H84" s="94">
        <f t="shared" si="32"/>
        <v>20</v>
      </c>
      <c r="I84" s="79">
        <f t="shared" si="33"/>
        <v>0</v>
      </c>
      <c r="J84" s="74">
        <f t="shared" si="33"/>
        <v>20</v>
      </c>
      <c r="K84" s="54"/>
      <c r="L84" s="54"/>
      <c r="M84" s="54"/>
      <c r="N84" s="51"/>
      <c r="O84" s="51"/>
      <c r="P84" s="54"/>
      <c r="Q84" s="51"/>
      <c r="R84" s="79">
        <f t="shared" si="34"/>
        <v>0</v>
      </c>
      <c r="S84" s="79">
        <f t="shared" si="34"/>
        <v>0</v>
      </c>
      <c r="T84" s="22"/>
    </row>
    <row r="85" spans="1:20" s="90" customFormat="1" ht="90">
      <c r="A85" s="237"/>
      <c r="B85" s="70" t="s">
        <v>115</v>
      </c>
      <c r="C85" s="71" t="s">
        <v>26</v>
      </c>
      <c r="D85" s="71" t="s">
        <v>112</v>
      </c>
      <c r="E85" s="71" t="s">
        <v>116</v>
      </c>
      <c r="F85" s="71" t="s">
        <v>33</v>
      </c>
      <c r="G85" s="79">
        <v>0</v>
      </c>
      <c r="H85" s="94">
        <f t="shared" si="32"/>
        <v>20</v>
      </c>
      <c r="I85" s="79">
        <v>0</v>
      </c>
      <c r="J85" s="74">
        <v>20</v>
      </c>
      <c r="K85" s="75"/>
      <c r="L85" s="75"/>
      <c r="M85" s="75"/>
      <c r="N85" s="79"/>
      <c r="O85" s="79"/>
      <c r="P85" s="75"/>
      <c r="Q85" s="79"/>
      <c r="R85" s="79">
        <v>0</v>
      </c>
      <c r="S85" s="79">
        <v>0</v>
      </c>
      <c r="T85" s="22"/>
    </row>
    <row r="86" spans="1:20" s="69" customFormat="1" ht="15">
      <c r="A86" s="237"/>
      <c r="B86" s="150" t="s">
        <v>117</v>
      </c>
      <c r="C86" s="151" t="s">
        <v>28</v>
      </c>
      <c r="D86" s="151"/>
      <c r="E86" s="151"/>
      <c r="F86" s="151"/>
      <c r="G86" s="152">
        <f>G87+G102</f>
        <v>4274.74</v>
      </c>
      <c r="H86" s="232">
        <f>SUM(I86:Q86)</f>
        <v>5544.61578</v>
      </c>
      <c r="I86" s="152">
        <f aca="true" t="shared" si="35" ref="I86:S86">I87+I98+I102</f>
        <v>4533.6</v>
      </c>
      <c r="J86" s="153">
        <f t="shared" si="35"/>
        <v>1011.01578</v>
      </c>
      <c r="K86" s="154">
        <f t="shared" si="35"/>
        <v>0</v>
      </c>
      <c r="L86" s="154">
        <f t="shared" si="35"/>
        <v>0</v>
      </c>
      <c r="M86" s="154">
        <f t="shared" si="35"/>
        <v>0</v>
      </c>
      <c r="N86" s="154">
        <f t="shared" si="35"/>
        <v>0</v>
      </c>
      <c r="O86" s="154">
        <f t="shared" si="35"/>
        <v>0</v>
      </c>
      <c r="P86" s="154">
        <f t="shared" si="35"/>
        <v>0</v>
      </c>
      <c r="Q86" s="154">
        <f t="shared" si="35"/>
        <v>0</v>
      </c>
      <c r="R86" s="152">
        <f>R87+R98+R102</f>
        <v>5262</v>
      </c>
      <c r="S86" s="152">
        <f t="shared" si="35"/>
        <v>5284.9</v>
      </c>
      <c r="T86" s="22"/>
    </row>
    <row r="87" spans="1:20" s="69" customFormat="1" ht="15">
      <c r="A87" s="237"/>
      <c r="B87" s="150" t="s">
        <v>118</v>
      </c>
      <c r="C87" s="151" t="s">
        <v>28</v>
      </c>
      <c r="D87" s="151" t="s">
        <v>24</v>
      </c>
      <c r="E87" s="151"/>
      <c r="F87" s="151"/>
      <c r="G87" s="155">
        <f>G88</f>
        <v>157.5</v>
      </c>
      <c r="H87" s="62">
        <f>SUM(I87:Q87)</f>
        <v>210.9</v>
      </c>
      <c r="I87" s="155">
        <f aca="true" t="shared" si="36" ref="I87:S87">I88</f>
        <v>165.9</v>
      </c>
      <c r="J87" s="156">
        <f t="shared" si="36"/>
        <v>45</v>
      </c>
      <c r="K87" s="157">
        <f t="shared" si="36"/>
        <v>0</v>
      </c>
      <c r="L87" s="157">
        <f t="shared" si="36"/>
        <v>0</v>
      </c>
      <c r="M87" s="157">
        <f t="shared" si="36"/>
        <v>0</v>
      </c>
      <c r="N87" s="157">
        <f t="shared" si="36"/>
        <v>0</v>
      </c>
      <c r="O87" s="157">
        <f t="shared" si="36"/>
        <v>0</v>
      </c>
      <c r="P87" s="157">
        <f t="shared" si="36"/>
        <v>0</v>
      </c>
      <c r="Q87" s="157">
        <f t="shared" si="36"/>
        <v>0</v>
      </c>
      <c r="R87" s="155">
        <f t="shared" si="36"/>
        <v>165.9</v>
      </c>
      <c r="S87" s="155">
        <f t="shared" si="36"/>
        <v>165.9</v>
      </c>
      <c r="T87" s="22"/>
    </row>
    <row r="88" spans="1:20" s="90" customFormat="1" ht="75">
      <c r="A88" s="237"/>
      <c r="B88" s="158" t="s">
        <v>119</v>
      </c>
      <c r="C88" s="159" t="s">
        <v>28</v>
      </c>
      <c r="D88" s="159" t="s">
        <v>24</v>
      </c>
      <c r="E88" s="159" t="s">
        <v>24</v>
      </c>
      <c r="F88" s="159"/>
      <c r="G88" s="89">
        <f>G89+G93</f>
        <v>157.5</v>
      </c>
      <c r="H88" s="73">
        <f t="shared" si="32"/>
        <v>210.9</v>
      </c>
      <c r="I88" s="89">
        <f>I89+I93</f>
        <v>165.9</v>
      </c>
      <c r="J88" s="160">
        <f>J91+J93</f>
        <v>45</v>
      </c>
      <c r="K88" s="161">
        <f aca="true" t="shared" si="37" ref="K88:S88">K89+K93</f>
        <v>0</v>
      </c>
      <c r="L88" s="161">
        <f t="shared" si="37"/>
        <v>0</v>
      </c>
      <c r="M88" s="161">
        <f t="shared" si="37"/>
        <v>0</v>
      </c>
      <c r="N88" s="161">
        <f t="shared" si="37"/>
        <v>0</v>
      </c>
      <c r="O88" s="161">
        <f t="shared" si="37"/>
        <v>0</v>
      </c>
      <c r="P88" s="161">
        <f t="shared" si="37"/>
        <v>0</v>
      </c>
      <c r="Q88" s="161">
        <f t="shared" si="37"/>
        <v>0</v>
      </c>
      <c r="R88" s="89">
        <f t="shared" si="37"/>
        <v>165.9</v>
      </c>
      <c r="S88" s="89">
        <f t="shared" si="37"/>
        <v>165.9</v>
      </c>
      <c r="T88" s="22"/>
    </row>
    <row r="89" spans="1:20" s="90" customFormat="1" ht="30" hidden="1">
      <c r="A89" s="237"/>
      <c r="B89" s="162" t="s">
        <v>120</v>
      </c>
      <c r="C89" s="159" t="s">
        <v>28</v>
      </c>
      <c r="D89" s="159" t="s">
        <v>24</v>
      </c>
      <c r="E89" s="159" t="s">
        <v>121</v>
      </c>
      <c r="F89" s="159"/>
      <c r="G89" s="79">
        <f>SUM(I89:V89)</f>
        <v>0</v>
      </c>
      <c r="H89" s="79"/>
      <c r="I89" s="79">
        <f>SUM(R89:W89)</f>
        <v>0</v>
      </c>
      <c r="J89" s="74"/>
      <c r="K89" s="75"/>
      <c r="L89" s="75"/>
      <c r="M89" s="75"/>
      <c r="N89" s="75"/>
      <c r="O89" s="75"/>
      <c r="P89" s="75"/>
      <c r="Q89" s="75"/>
      <c r="R89" s="79">
        <f>SUM(S89:X89)</f>
        <v>0</v>
      </c>
      <c r="S89" s="79">
        <f>SUM(T89:Y89)</f>
        <v>0</v>
      </c>
      <c r="T89" s="22"/>
    </row>
    <row r="90" spans="1:20" s="90" customFormat="1" ht="75" hidden="1">
      <c r="A90" s="237"/>
      <c r="B90" s="158" t="s">
        <v>122</v>
      </c>
      <c r="C90" s="159" t="s">
        <v>28</v>
      </c>
      <c r="D90" s="159" t="s">
        <v>24</v>
      </c>
      <c r="E90" s="159" t="s">
        <v>123</v>
      </c>
      <c r="F90" s="159" t="s">
        <v>33</v>
      </c>
      <c r="G90" s="79">
        <v>0</v>
      </c>
      <c r="H90" s="79"/>
      <c r="I90" s="79">
        <v>0</v>
      </c>
      <c r="J90" s="74"/>
      <c r="K90" s="75"/>
      <c r="L90" s="75"/>
      <c r="M90" s="75"/>
      <c r="N90" s="75"/>
      <c r="O90" s="75"/>
      <c r="P90" s="75"/>
      <c r="Q90" s="75"/>
      <c r="R90" s="89">
        <v>0</v>
      </c>
      <c r="S90" s="89">
        <v>0</v>
      </c>
      <c r="T90" s="22">
        <f>I90-G90</f>
        <v>0</v>
      </c>
    </row>
    <row r="91" spans="1:20" s="90" customFormat="1" ht="30">
      <c r="A91" s="237"/>
      <c r="B91" s="163" t="s">
        <v>124</v>
      </c>
      <c r="C91" s="159" t="s">
        <v>28</v>
      </c>
      <c r="D91" s="159" t="s">
        <v>24</v>
      </c>
      <c r="E91" s="159" t="s">
        <v>121</v>
      </c>
      <c r="F91" s="159"/>
      <c r="G91" s="79"/>
      <c r="H91" s="94">
        <f>SUM(I91:Q91)</f>
        <v>45</v>
      </c>
      <c r="I91" s="79">
        <f>I92</f>
        <v>0</v>
      </c>
      <c r="J91" s="74">
        <f>J92</f>
        <v>45</v>
      </c>
      <c r="K91" s="75"/>
      <c r="L91" s="75"/>
      <c r="M91" s="75"/>
      <c r="N91" s="75"/>
      <c r="O91" s="75"/>
      <c r="P91" s="75"/>
      <c r="Q91" s="75"/>
      <c r="R91" s="89">
        <f>R92</f>
        <v>0</v>
      </c>
      <c r="S91" s="89">
        <f>S92</f>
        <v>0</v>
      </c>
      <c r="T91" s="22"/>
    </row>
    <row r="92" spans="1:20" s="90" customFormat="1" ht="75">
      <c r="A92" s="237"/>
      <c r="B92" s="158" t="s">
        <v>125</v>
      </c>
      <c r="C92" s="159" t="s">
        <v>28</v>
      </c>
      <c r="D92" s="159" t="s">
        <v>24</v>
      </c>
      <c r="E92" s="159" t="s">
        <v>126</v>
      </c>
      <c r="F92" s="159" t="s">
        <v>33</v>
      </c>
      <c r="G92" s="79"/>
      <c r="H92" s="94">
        <f>SUM(I92:Q92)</f>
        <v>45</v>
      </c>
      <c r="I92" s="79"/>
      <c r="J92" s="74">
        <v>45</v>
      </c>
      <c r="K92" s="75"/>
      <c r="L92" s="75"/>
      <c r="M92" s="75"/>
      <c r="N92" s="75"/>
      <c r="O92" s="75"/>
      <c r="P92" s="75"/>
      <c r="Q92" s="75"/>
      <c r="R92" s="89">
        <v>0</v>
      </c>
      <c r="S92" s="89">
        <v>0</v>
      </c>
      <c r="T92" s="22"/>
    </row>
    <row r="93" spans="1:20" s="90" customFormat="1" ht="45">
      <c r="A93" s="237"/>
      <c r="B93" s="162" t="s">
        <v>127</v>
      </c>
      <c r="C93" s="159" t="s">
        <v>28</v>
      </c>
      <c r="D93" s="159" t="s">
        <v>24</v>
      </c>
      <c r="E93" s="159" t="s">
        <v>128</v>
      </c>
      <c r="F93" s="159"/>
      <c r="G93" s="89">
        <f>G94</f>
        <v>157.5</v>
      </c>
      <c r="H93" s="73">
        <f>SUM(I93:Q93)</f>
        <v>165.9</v>
      </c>
      <c r="I93" s="89">
        <f>I94</f>
        <v>165.9</v>
      </c>
      <c r="J93" s="160">
        <f aca="true" t="shared" si="38" ref="J93:S93">J94</f>
        <v>0</v>
      </c>
      <c r="K93" s="161">
        <f t="shared" si="38"/>
        <v>0</v>
      </c>
      <c r="L93" s="161">
        <f t="shared" si="38"/>
        <v>0</v>
      </c>
      <c r="M93" s="161">
        <f t="shared" si="38"/>
        <v>0</v>
      </c>
      <c r="N93" s="161">
        <f t="shared" si="38"/>
        <v>0</v>
      </c>
      <c r="O93" s="161">
        <f t="shared" si="38"/>
        <v>0</v>
      </c>
      <c r="P93" s="161">
        <f t="shared" si="38"/>
        <v>0</v>
      </c>
      <c r="Q93" s="161">
        <f t="shared" si="38"/>
        <v>0</v>
      </c>
      <c r="R93" s="89">
        <f t="shared" si="38"/>
        <v>165.9</v>
      </c>
      <c r="S93" s="89">
        <f t="shared" si="38"/>
        <v>165.9</v>
      </c>
      <c r="T93" s="22"/>
    </row>
    <row r="94" spans="1:20" s="90" customFormat="1" ht="75">
      <c r="A94" s="237"/>
      <c r="B94" s="158" t="s">
        <v>129</v>
      </c>
      <c r="C94" s="159" t="s">
        <v>28</v>
      </c>
      <c r="D94" s="159" t="s">
        <v>24</v>
      </c>
      <c r="E94" s="92" t="s">
        <v>130</v>
      </c>
      <c r="F94" s="159" t="s">
        <v>33</v>
      </c>
      <c r="G94" s="79">
        <v>157.5</v>
      </c>
      <c r="H94" s="73">
        <f>SUM(I94:Q94)</f>
        <v>165.9</v>
      </c>
      <c r="I94" s="79">
        <v>165.9</v>
      </c>
      <c r="J94" s="74">
        <v>0</v>
      </c>
      <c r="K94" s="75"/>
      <c r="L94" s="75"/>
      <c r="M94" s="75"/>
      <c r="N94" s="79"/>
      <c r="O94" s="79"/>
      <c r="P94" s="75"/>
      <c r="Q94" s="79"/>
      <c r="R94" s="89">
        <v>165.9</v>
      </c>
      <c r="S94" s="89">
        <v>165.9</v>
      </c>
      <c r="T94" s="22">
        <f>I94-G94</f>
        <v>8.400000000000006</v>
      </c>
    </row>
    <row r="95" spans="1:20" s="90" customFormat="1" ht="15" hidden="1">
      <c r="A95" s="237"/>
      <c r="B95" s="164" t="s">
        <v>131</v>
      </c>
      <c r="C95" s="101" t="s">
        <v>28</v>
      </c>
      <c r="D95" s="101" t="s">
        <v>24</v>
      </c>
      <c r="E95" s="101" t="s">
        <v>43</v>
      </c>
      <c r="F95" s="101"/>
      <c r="G95" s="165">
        <f>G96</f>
        <v>0</v>
      </c>
      <c r="H95" s="165"/>
      <c r="I95" s="165">
        <f>I96</f>
        <v>0</v>
      </c>
      <c r="J95" s="166"/>
      <c r="K95" s="167"/>
      <c r="L95" s="167"/>
      <c r="M95" s="167"/>
      <c r="N95" s="165"/>
      <c r="O95" s="165"/>
      <c r="P95" s="167"/>
      <c r="Q95" s="165"/>
      <c r="R95" s="104"/>
      <c r="S95" s="104"/>
      <c r="T95" s="22"/>
    </row>
    <row r="96" spans="1:20" s="90" customFormat="1" ht="30" hidden="1">
      <c r="A96" s="237"/>
      <c r="B96" s="164" t="s">
        <v>44</v>
      </c>
      <c r="C96" s="101" t="s">
        <v>28</v>
      </c>
      <c r="D96" s="101" t="s">
        <v>24</v>
      </c>
      <c r="E96" s="101" t="s">
        <v>45</v>
      </c>
      <c r="F96" s="101"/>
      <c r="G96" s="165">
        <f>G97</f>
        <v>0</v>
      </c>
      <c r="H96" s="165"/>
      <c r="I96" s="165">
        <f>I97</f>
        <v>0</v>
      </c>
      <c r="J96" s="166"/>
      <c r="K96" s="167"/>
      <c r="L96" s="167"/>
      <c r="M96" s="167"/>
      <c r="N96" s="165"/>
      <c r="O96" s="165"/>
      <c r="P96" s="167"/>
      <c r="Q96" s="165"/>
      <c r="R96" s="104"/>
      <c r="S96" s="104"/>
      <c r="T96" s="22"/>
    </row>
    <row r="97" spans="1:20" s="90" customFormat="1" ht="90" hidden="1">
      <c r="A97" s="237"/>
      <c r="B97" s="100" t="s">
        <v>132</v>
      </c>
      <c r="C97" s="101" t="s">
        <v>28</v>
      </c>
      <c r="D97" s="101" t="s">
        <v>24</v>
      </c>
      <c r="E97" s="101" t="s">
        <v>133</v>
      </c>
      <c r="F97" s="101" t="s">
        <v>134</v>
      </c>
      <c r="G97" s="165">
        <v>0</v>
      </c>
      <c r="H97" s="165"/>
      <c r="I97" s="165">
        <v>0</v>
      </c>
      <c r="J97" s="166"/>
      <c r="K97" s="167"/>
      <c r="L97" s="167"/>
      <c r="M97" s="167"/>
      <c r="N97" s="165"/>
      <c r="O97" s="165"/>
      <c r="P97" s="167"/>
      <c r="Q97" s="165"/>
      <c r="R97" s="104"/>
      <c r="S97" s="104"/>
      <c r="T97" s="22"/>
    </row>
    <row r="98" spans="1:20" s="69" customFormat="1" ht="14.25">
      <c r="A98" s="237"/>
      <c r="B98" s="150" t="s">
        <v>135</v>
      </c>
      <c r="C98" s="151" t="s">
        <v>28</v>
      </c>
      <c r="D98" s="151" t="s">
        <v>85</v>
      </c>
      <c r="E98" s="151"/>
      <c r="F98" s="151"/>
      <c r="G98" s="152">
        <v>0</v>
      </c>
      <c r="H98" s="62">
        <f aca="true" t="shared" si="39" ref="H98:H122">SUM(I98:Q98)</f>
        <v>200</v>
      </c>
      <c r="I98" s="152">
        <f aca="true" t="shared" si="40" ref="I98:S100">I99</f>
        <v>150</v>
      </c>
      <c r="J98" s="153">
        <f t="shared" si="40"/>
        <v>50</v>
      </c>
      <c r="K98" s="154">
        <f t="shared" si="40"/>
        <v>0</v>
      </c>
      <c r="L98" s="154">
        <f t="shared" si="40"/>
        <v>0</v>
      </c>
      <c r="M98" s="154">
        <f t="shared" si="40"/>
        <v>0</v>
      </c>
      <c r="N98" s="154">
        <f t="shared" si="40"/>
        <v>0</v>
      </c>
      <c r="O98" s="154">
        <f t="shared" si="40"/>
        <v>0</v>
      </c>
      <c r="P98" s="154">
        <f t="shared" si="40"/>
        <v>0</v>
      </c>
      <c r="Q98" s="154">
        <f t="shared" si="40"/>
        <v>0</v>
      </c>
      <c r="R98" s="152">
        <f t="shared" si="40"/>
        <v>150</v>
      </c>
      <c r="S98" s="152">
        <f t="shared" si="40"/>
        <v>150</v>
      </c>
      <c r="T98" s="168"/>
    </row>
    <row r="99" spans="1:20" s="90" customFormat="1" ht="60">
      <c r="A99" s="237"/>
      <c r="B99" s="158" t="s">
        <v>136</v>
      </c>
      <c r="C99" s="159" t="s">
        <v>28</v>
      </c>
      <c r="D99" s="159" t="s">
        <v>85</v>
      </c>
      <c r="E99" s="159" t="s">
        <v>87</v>
      </c>
      <c r="F99" s="101"/>
      <c r="G99" s="169">
        <v>0</v>
      </c>
      <c r="H99" s="62">
        <f t="shared" si="39"/>
        <v>200</v>
      </c>
      <c r="I99" s="152">
        <f t="shared" si="40"/>
        <v>150</v>
      </c>
      <c r="J99" s="153">
        <f t="shared" si="40"/>
        <v>50</v>
      </c>
      <c r="K99" s="154">
        <f t="shared" si="40"/>
        <v>0</v>
      </c>
      <c r="L99" s="154">
        <f t="shared" si="40"/>
        <v>0</v>
      </c>
      <c r="M99" s="154">
        <f t="shared" si="40"/>
        <v>0</v>
      </c>
      <c r="N99" s="154">
        <f t="shared" si="40"/>
        <v>0</v>
      </c>
      <c r="O99" s="154">
        <f t="shared" si="40"/>
        <v>0</v>
      </c>
      <c r="P99" s="154">
        <f t="shared" si="40"/>
        <v>0</v>
      </c>
      <c r="Q99" s="154">
        <f t="shared" si="40"/>
        <v>0</v>
      </c>
      <c r="R99" s="152">
        <f t="shared" si="40"/>
        <v>150</v>
      </c>
      <c r="S99" s="152">
        <f t="shared" si="40"/>
        <v>150</v>
      </c>
      <c r="T99" s="22"/>
    </row>
    <row r="100" spans="1:20" s="90" customFormat="1" ht="30">
      <c r="A100" s="237"/>
      <c r="B100" s="158" t="s">
        <v>137</v>
      </c>
      <c r="C100" s="159" t="s">
        <v>28</v>
      </c>
      <c r="D100" s="159" t="s">
        <v>85</v>
      </c>
      <c r="E100" s="159" t="s">
        <v>138</v>
      </c>
      <c r="F100" s="170"/>
      <c r="G100" s="79">
        <f>G101</f>
        <v>0</v>
      </c>
      <c r="H100" s="94">
        <f t="shared" si="39"/>
        <v>200</v>
      </c>
      <c r="I100" s="79">
        <f t="shared" si="40"/>
        <v>150</v>
      </c>
      <c r="J100" s="74">
        <f t="shared" si="40"/>
        <v>50</v>
      </c>
      <c r="K100" s="75">
        <f t="shared" si="40"/>
        <v>0</v>
      </c>
      <c r="L100" s="75">
        <f t="shared" si="40"/>
        <v>0</v>
      </c>
      <c r="M100" s="75">
        <f t="shared" si="40"/>
        <v>0</v>
      </c>
      <c r="N100" s="75">
        <f t="shared" si="40"/>
        <v>0</v>
      </c>
      <c r="O100" s="75">
        <f t="shared" si="40"/>
        <v>0</v>
      </c>
      <c r="P100" s="75">
        <f t="shared" si="40"/>
        <v>0</v>
      </c>
      <c r="Q100" s="75">
        <f t="shared" si="40"/>
        <v>0</v>
      </c>
      <c r="R100" s="79">
        <f t="shared" si="40"/>
        <v>150</v>
      </c>
      <c r="S100" s="79">
        <f t="shared" si="40"/>
        <v>150</v>
      </c>
      <c r="T100" s="22"/>
    </row>
    <row r="101" spans="1:20" s="90" customFormat="1" ht="75">
      <c r="A101" s="237"/>
      <c r="B101" s="158" t="s">
        <v>139</v>
      </c>
      <c r="C101" s="159" t="s">
        <v>28</v>
      </c>
      <c r="D101" s="159" t="s">
        <v>85</v>
      </c>
      <c r="E101" s="171" t="s">
        <v>140</v>
      </c>
      <c r="F101" s="159" t="s">
        <v>33</v>
      </c>
      <c r="G101" s="79">
        <v>0</v>
      </c>
      <c r="H101" s="94">
        <f t="shared" si="39"/>
        <v>200</v>
      </c>
      <c r="I101" s="79">
        <v>150</v>
      </c>
      <c r="J101" s="74">
        <v>50</v>
      </c>
      <c r="K101" s="75"/>
      <c r="L101" s="75"/>
      <c r="M101" s="75"/>
      <c r="N101" s="79"/>
      <c r="O101" s="79"/>
      <c r="P101" s="75"/>
      <c r="Q101" s="79"/>
      <c r="R101" s="111">
        <v>150</v>
      </c>
      <c r="S101" s="111">
        <v>150</v>
      </c>
      <c r="T101" s="22"/>
    </row>
    <row r="102" spans="1:20" s="69" customFormat="1" ht="15">
      <c r="A102" s="237"/>
      <c r="B102" s="150" t="s">
        <v>141</v>
      </c>
      <c r="C102" s="151" t="s">
        <v>28</v>
      </c>
      <c r="D102" s="151" t="s">
        <v>87</v>
      </c>
      <c r="E102" s="151"/>
      <c r="F102" s="151"/>
      <c r="G102" s="172">
        <f>G103+G119</f>
        <v>4117.24</v>
      </c>
      <c r="H102" s="61">
        <f t="shared" si="39"/>
        <v>5133.71578</v>
      </c>
      <c r="I102" s="51">
        <f aca="true" t="shared" si="41" ref="I102:S102">I103+I119</f>
        <v>4217.700000000001</v>
      </c>
      <c r="J102" s="53">
        <f t="shared" si="41"/>
        <v>916.01578</v>
      </c>
      <c r="K102" s="54">
        <f t="shared" si="41"/>
        <v>0</v>
      </c>
      <c r="L102" s="54">
        <f t="shared" si="41"/>
        <v>0</v>
      </c>
      <c r="M102" s="54">
        <f t="shared" si="41"/>
        <v>0</v>
      </c>
      <c r="N102" s="54">
        <f t="shared" si="41"/>
        <v>0</v>
      </c>
      <c r="O102" s="54">
        <f t="shared" si="41"/>
        <v>0</v>
      </c>
      <c r="P102" s="54">
        <f t="shared" si="41"/>
        <v>0</v>
      </c>
      <c r="Q102" s="54">
        <f t="shared" si="41"/>
        <v>0</v>
      </c>
      <c r="R102" s="51">
        <f t="shared" si="41"/>
        <v>4946.1</v>
      </c>
      <c r="S102" s="51">
        <f t="shared" si="41"/>
        <v>4969</v>
      </c>
      <c r="T102" s="22"/>
    </row>
    <row r="103" spans="1:20" s="90" customFormat="1" ht="60">
      <c r="A103" s="237"/>
      <c r="B103" s="158" t="s">
        <v>136</v>
      </c>
      <c r="C103" s="159" t="s">
        <v>28</v>
      </c>
      <c r="D103" s="159" t="s">
        <v>87</v>
      </c>
      <c r="E103" s="159" t="s">
        <v>87</v>
      </c>
      <c r="F103" s="159"/>
      <c r="G103" s="173">
        <f>G104+G106+G109+G111+G116+G114</f>
        <v>4097.24</v>
      </c>
      <c r="H103" s="73">
        <f t="shared" si="39"/>
        <v>5133.71578</v>
      </c>
      <c r="I103" s="89">
        <f aca="true" t="shared" si="42" ref="I103:S103">I104+I106+I109+I111+I116+I114</f>
        <v>4217.700000000001</v>
      </c>
      <c r="J103" s="160">
        <f t="shared" si="42"/>
        <v>916.01578</v>
      </c>
      <c r="K103" s="161">
        <f t="shared" si="42"/>
        <v>0</v>
      </c>
      <c r="L103" s="161">
        <f t="shared" si="42"/>
        <v>0</v>
      </c>
      <c r="M103" s="161">
        <f t="shared" si="42"/>
        <v>0</v>
      </c>
      <c r="N103" s="161">
        <f t="shared" si="42"/>
        <v>0</v>
      </c>
      <c r="O103" s="161">
        <f t="shared" si="42"/>
        <v>0</v>
      </c>
      <c r="P103" s="161">
        <f t="shared" si="42"/>
        <v>0</v>
      </c>
      <c r="Q103" s="161">
        <f t="shared" si="42"/>
        <v>0</v>
      </c>
      <c r="R103" s="89">
        <f t="shared" si="42"/>
        <v>4850.400000000001</v>
      </c>
      <c r="S103" s="89">
        <f t="shared" si="42"/>
        <v>4969</v>
      </c>
      <c r="T103" s="22"/>
    </row>
    <row r="104" spans="1:20" s="90" customFormat="1" ht="30">
      <c r="A104" s="237"/>
      <c r="B104" s="174" t="s">
        <v>142</v>
      </c>
      <c r="C104" s="159" t="s">
        <v>28</v>
      </c>
      <c r="D104" s="159" t="s">
        <v>87</v>
      </c>
      <c r="E104" s="159" t="s">
        <v>143</v>
      </c>
      <c r="F104" s="159"/>
      <c r="G104" s="173">
        <f>G105</f>
        <v>3318.64</v>
      </c>
      <c r="H104" s="73">
        <f t="shared" si="39"/>
        <v>3289.1000000000004</v>
      </c>
      <c r="I104" s="89">
        <f aca="true" t="shared" si="43" ref="I104:S104">I105</f>
        <v>3289.1000000000004</v>
      </c>
      <c r="J104" s="160">
        <f t="shared" si="43"/>
        <v>0</v>
      </c>
      <c r="K104" s="161">
        <f t="shared" si="43"/>
        <v>0</v>
      </c>
      <c r="L104" s="161">
        <f t="shared" si="43"/>
        <v>0</v>
      </c>
      <c r="M104" s="161">
        <f t="shared" si="43"/>
        <v>0</v>
      </c>
      <c r="N104" s="161">
        <f t="shared" si="43"/>
        <v>0</v>
      </c>
      <c r="O104" s="161">
        <f t="shared" si="43"/>
        <v>0</v>
      </c>
      <c r="P104" s="161">
        <f t="shared" si="43"/>
        <v>0</v>
      </c>
      <c r="Q104" s="161">
        <f t="shared" si="43"/>
        <v>0</v>
      </c>
      <c r="R104" s="89">
        <f t="shared" si="43"/>
        <v>3921.8</v>
      </c>
      <c r="S104" s="89">
        <f t="shared" si="43"/>
        <v>4040.4</v>
      </c>
      <c r="T104" s="22"/>
    </row>
    <row r="105" spans="1:20" s="90" customFormat="1" ht="60">
      <c r="A105" s="237"/>
      <c r="B105" s="158" t="s">
        <v>144</v>
      </c>
      <c r="C105" s="159" t="s">
        <v>28</v>
      </c>
      <c r="D105" s="159" t="s">
        <v>87</v>
      </c>
      <c r="E105" s="92" t="s">
        <v>145</v>
      </c>
      <c r="F105" s="159" t="s">
        <v>33</v>
      </c>
      <c r="G105" s="175">
        <v>3318.64</v>
      </c>
      <c r="H105" s="73">
        <f t="shared" si="39"/>
        <v>3289.1000000000004</v>
      </c>
      <c r="I105" s="79">
        <f>3807.5-942.2+423.8</f>
        <v>3289.1000000000004</v>
      </c>
      <c r="J105" s="74"/>
      <c r="K105" s="75"/>
      <c r="L105" s="75"/>
      <c r="M105" s="75"/>
      <c r="N105" s="75"/>
      <c r="O105" s="75"/>
      <c r="P105" s="75"/>
      <c r="Q105" s="75"/>
      <c r="R105" s="89">
        <v>3921.8</v>
      </c>
      <c r="S105" s="89">
        <v>4040.4</v>
      </c>
      <c r="T105" s="22">
        <f>I105-G105</f>
        <v>-29.53999999999951</v>
      </c>
    </row>
    <row r="106" spans="1:20" s="90" customFormat="1" ht="30">
      <c r="A106" s="237"/>
      <c r="B106" s="162" t="s">
        <v>146</v>
      </c>
      <c r="C106" s="159" t="s">
        <v>28</v>
      </c>
      <c r="D106" s="159" t="s">
        <v>87</v>
      </c>
      <c r="E106" s="159" t="s">
        <v>147</v>
      </c>
      <c r="F106" s="159"/>
      <c r="G106" s="89">
        <f>G107</f>
        <v>100</v>
      </c>
      <c r="H106" s="94">
        <f t="shared" si="39"/>
        <v>436</v>
      </c>
      <c r="I106" s="89">
        <f>I107</f>
        <v>100</v>
      </c>
      <c r="J106" s="160">
        <f>J107+J108</f>
        <v>336</v>
      </c>
      <c r="K106" s="161">
        <f aca="true" t="shared" si="44" ref="K106:Q106">K107</f>
        <v>0</v>
      </c>
      <c r="L106" s="161">
        <f t="shared" si="44"/>
        <v>0</v>
      </c>
      <c r="M106" s="161">
        <f t="shared" si="44"/>
        <v>0</v>
      </c>
      <c r="N106" s="161">
        <f t="shared" si="44"/>
        <v>0</v>
      </c>
      <c r="O106" s="161">
        <f t="shared" si="44"/>
        <v>0</v>
      </c>
      <c r="P106" s="161">
        <f t="shared" si="44"/>
        <v>0</v>
      </c>
      <c r="Q106" s="161">
        <f t="shared" si="44"/>
        <v>0</v>
      </c>
      <c r="R106" s="89">
        <f>R107+R108</f>
        <v>100</v>
      </c>
      <c r="S106" s="89">
        <f>S107</f>
        <v>100</v>
      </c>
      <c r="T106" s="22"/>
    </row>
    <row r="107" spans="1:20" s="90" customFormat="1" ht="75">
      <c r="A107" s="237"/>
      <c r="B107" s="158" t="s">
        <v>148</v>
      </c>
      <c r="C107" s="159" t="s">
        <v>28</v>
      </c>
      <c r="D107" s="159" t="s">
        <v>87</v>
      </c>
      <c r="E107" s="92" t="s">
        <v>149</v>
      </c>
      <c r="F107" s="159" t="s">
        <v>33</v>
      </c>
      <c r="G107" s="79">
        <v>100</v>
      </c>
      <c r="H107" s="94">
        <f t="shared" si="39"/>
        <v>200</v>
      </c>
      <c r="I107" s="79">
        <v>100</v>
      </c>
      <c r="J107" s="74">
        <v>100</v>
      </c>
      <c r="K107" s="75"/>
      <c r="L107" s="75"/>
      <c r="M107" s="75"/>
      <c r="N107" s="75"/>
      <c r="O107" s="75"/>
      <c r="P107" s="75"/>
      <c r="Q107" s="75"/>
      <c r="R107" s="89">
        <v>100</v>
      </c>
      <c r="S107" s="89">
        <f>100+S108</f>
        <v>100</v>
      </c>
      <c r="T107" s="22">
        <f>I107-G107</f>
        <v>0</v>
      </c>
    </row>
    <row r="108" spans="1:20" s="90" customFormat="1" ht="90">
      <c r="A108" s="237"/>
      <c r="B108" s="158" t="s">
        <v>150</v>
      </c>
      <c r="C108" s="159" t="s">
        <v>28</v>
      </c>
      <c r="D108" s="159" t="s">
        <v>87</v>
      </c>
      <c r="E108" s="92" t="s">
        <v>151</v>
      </c>
      <c r="F108" s="159" t="s">
        <v>33</v>
      </c>
      <c r="G108" s="79"/>
      <c r="H108" s="94">
        <f t="shared" si="39"/>
        <v>236</v>
      </c>
      <c r="I108" s="79">
        <v>0</v>
      </c>
      <c r="J108" s="74">
        <f>47.5+24+60.5+32+72</f>
        <v>236</v>
      </c>
      <c r="K108" s="75"/>
      <c r="L108" s="75"/>
      <c r="M108" s="75"/>
      <c r="N108" s="75"/>
      <c r="O108" s="75"/>
      <c r="P108" s="75"/>
      <c r="Q108" s="75"/>
      <c r="R108" s="89">
        <v>0</v>
      </c>
      <c r="S108" s="89">
        <v>0</v>
      </c>
      <c r="T108" s="22"/>
    </row>
    <row r="109" spans="1:20" s="90" customFormat="1" ht="30">
      <c r="A109" s="237"/>
      <c r="B109" s="158" t="s">
        <v>152</v>
      </c>
      <c r="C109" s="159" t="s">
        <v>28</v>
      </c>
      <c r="D109" s="159" t="s">
        <v>87</v>
      </c>
      <c r="E109" s="159" t="s">
        <v>153</v>
      </c>
      <c r="F109" s="159"/>
      <c r="G109" s="79">
        <f>G110</f>
        <v>50</v>
      </c>
      <c r="H109" s="94">
        <f t="shared" si="39"/>
        <v>130</v>
      </c>
      <c r="I109" s="79">
        <f aca="true" t="shared" si="45" ref="I109:S109">I110</f>
        <v>100</v>
      </c>
      <c r="J109" s="74">
        <f t="shared" si="45"/>
        <v>30</v>
      </c>
      <c r="K109" s="75">
        <f t="shared" si="45"/>
        <v>0</v>
      </c>
      <c r="L109" s="75">
        <f t="shared" si="45"/>
        <v>0</v>
      </c>
      <c r="M109" s="75">
        <f t="shared" si="45"/>
        <v>0</v>
      </c>
      <c r="N109" s="75">
        <f t="shared" si="45"/>
        <v>0</v>
      </c>
      <c r="O109" s="75">
        <f t="shared" si="45"/>
        <v>0</v>
      </c>
      <c r="P109" s="75">
        <f t="shared" si="45"/>
        <v>0</v>
      </c>
      <c r="Q109" s="75">
        <f t="shared" si="45"/>
        <v>0</v>
      </c>
      <c r="R109" s="79">
        <f t="shared" si="45"/>
        <v>100</v>
      </c>
      <c r="S109" s="79">
        <f t="shared" si="45"/>
        <v>100</v>
      </c>
      <c r="T109" s="22"/>
    </row>
    <row r="110" spans="1:20" s="90" customFormat="1" ht="75">
      <c r="A110" s="237"/>
      <c r="B110" s="158" t="s">
        <v>154</v>
      </c>
      <c r="C110" s="159" t="s">
        <v>28</v>
      </c>
      <c r="D110" s="159" t="s">
        <v>87</v>
      </c>
      <c r="E110" s="92" t="s">
        <v>155</v>
      </c>
      <c r="F110" s="159" t="s">
        <v>33</v>
      </c>
      <c r="G110" s="79">
        <v>50</v>
      </c>
      <c r="H110" s="94">
        <f t="shared" si="39"/>
        <v>130</v>
      </c>
      <c r="I110" s="79">
        <v>100</v>
      </c>
      <c r="J110" s="74">
        <v>30</v>
      </c>
      <c r="K110" s="75"/>
      <c r="L110" s="75"/>
      <c r="M110" s="75"/>
      <c r="N110" s="79"/>
      <c r="O110" s="79"/>
      <c r="P110" s="75"/>
      <c r="Q110" s="79"/>
      <c r="R110" s="89">
        <v>100</v>
      </c>
      <c r="S110" s="89">
        <v>100</v>
      </c>
      <c r="T110" s="22">
        <f>I110-G110</f>
        <v>50</v>
      </c>
    </row>
    <row r="111" spans="1:20" s="90" customFormat="1" ht="30">
      <c r="A111" s="237"/>
      <c r="B111" s="158" t="s">
        <v>156</v>
      </c>
      <c r="C111" s="159" t="s">
        <v>28</v>
      </c>
      <c r="D111" s="159" t="s">
        <v>87</v>
      </c>
      <c r="E111" s="159" t="s">
        <v>157</v>
      </c>
      <c r="F111" s="159"/>
      <c r="G111" s="79">
        <f>G112</f>
        <v>448</v>
      </c>
      <c r="H111" s="176">
        <f t="shared" si="39"/>
        <v>998.01578</v>
      </c>
      <c r="I111" s="79">
        <f>I112</f>
        <v>448</v>
      </c>
      <c r="J111" s="74">
        <f>J112+J113</f>
        <v>550.01578</v>
      </c>
      <c r="K111" s="75">
        <f aca="true" t="shared" si="46" ref="K111:Q111">K112</f>
        <v>0</v>
      </c>
      <c r="L111" s="75">
        <f t="shared" si="46"/>
        <v>0</v>
      </c>
      <c r="M111" s="75">
        <f t="shared" si="46"/>
        <v>0</v>
      </c>
      <c r="N111" s="75">
        <f t="shared" si="46"/>
        <v>0</v>
      </c>
      <c r="O111" s="75">
        <f t="shared" si="46"/>
        <v>0</v>
      </c>
      <c r="P111" s="75">
        <f t="shared" si="46"/>
        <v>0</v>
      </c>
      <c r="Q111" s="75">
        <f t="shared" si="46"/>
        <v>0</v>
      </c>
      <c r="R111" s="79">
        <f>R112+R113</f>
        <v>448</v>
      </c>
      <c r="S111" s="79">
        <f>S112+S113</f>
        <v>448</v>
      </c>
      <c r="T111" s="22"/>
    </row>
    <row r="112" spans="1:20" s="90" customFormat="1" ht="60" customHeight="1">
      <c r="A112" s="237"/>
      <c r="B112" s="158" t="s">
        <v>158</v>
      </c>
      <c r="C112" s="159" t="s">
        <v>28</v>
      </c>
      <c r="D112" s="159" t="s">
        <v>87</v>
      </c>
      <c r="E112" s="92" t="s">
        <v>159</v>
      </c>
      <c r="F112" s="159" t="s">
        <v>33</v>
      </c>
      <c r="G112" s="79">
        <v>448</v>
      </c>
      <c r="H112" s="94">
        <f t="shared" si="39"/>
        <v>607.9</v>
      </c>
      <c r="I112" s="79">
        <v>448</v>
      </c>
      <c r="J112" s="74">
        <v>159.9</v>
      </c>
      <c r="K112" s="75"/>
      <c r="L112" s="75"/>
      <c r="M112" s="75"/>
      <c r="N112" s="79"/>
      <c r="O112" s="79"/>
      <c r="P112" s="75"/>
      <c r="Q112" s="79"/>
      <c r="R112" s="111">
        <v>448</v>
      </c>
      <c r="S112" s="111">
        <v>448</v>
      </c>
      <c r="T112" s="22">
        <f>I112-G112</f>
        <v>0</v>
      </c>
    </row>
    <row r="113" spans="1:20" s="90" customFormat="1" ht="90">
      <c r="A113" s="237"/>
      <c r="B113" s="158" t="s">
        <v>160</v>
      </c>
      <c r="C113" s="159" t="s">
        <v>28</v>
      </c>
      <c r="D113" s="159" t="s">
        <v>87</v>
      </c>
      <c r="E113" s="92" t="s">
        <v>161</v>
      </c>
      <c r="F113" s="159" t="s">
        <v>33</v>
      </c>
      <c r="G113" s="79"/>
      <c r="H113" s="176">
        <f t="shared" si="39"/>
        <v>390.11578</v>
      </c>
      <c r="I113" s="79">
        <v>0</v>
      </c>
      <c r="J113" s="74">
        <f>195.05789+180.05789+15</f>
        <v>390.11578</v>
      </c>
      <c r="K113" s="75"/>
      <c r="L113" s="75"/>
      <c r="M113" s="75"/>
      <c r="N113" s="79"/>
      <c r="O113" s="79"/>
      <c r="P113" s="75"/>
      <c r="Q113" s="79"/>
      <c r="R113" s="111">
        <v>0</v>
      </c>
      <c r="S113" s="111">
        <v>0</v>
      </c>
      <c r="T113" s="22"/>
    </row>
    <row r="114" spans="1:20" s="90" customFormat="1" ht="30">
      <c r="A114" s="237"/>
      <c r="B114" s="158" t="s">
        <v>162</v>
      </c>
      <c r="C114" s="159" t="s">
        <v>28</v>
      </c>
      <c r="D114" s="159" t="s">
        <v>87</v>
      </c>
      <c r="E114" s="159" t="s">
        <v>163</v>
      </c>
      <c r="F114" s="159"/>
      <c r="G114" s="79">
        <f>G115</f>
        <v>0</v>
      </c>
      <c r="H114" s="94">
        <f t="shared" si="39"/>
        <v>100</v>
      </c>
      <c r="I114" s="79">
        <f aca="true" t="shared" si="47" ref="I114:S114">I115</f>
        <v>100</v>
      </c>
      <c r="J114" s="74">
        <f t="shared" si="47"/>
        <v>0</v>
      </c>
      <c r="K114" s="75">
        <f t="shared" si="47"/>
        <v>0</v>
      </c>
      <c r="L114" s="75">
        <f t="shared" si="47"/>
        <v>0</v>
      </c>
      <c r="M114" s="75">
        <f t="shared" si="47"/>
        <v>0</v>
      </c>
      <c r="N114" s="75">
        <f t="shared" si="47"/>
        <v>0</v>
      </c>
      <c r="O114" s="75">
        <f t="shared" si="47"/>
        <v>0</v>
      </c>
      <c r="P114" s="75">
        <f t="shared" si="47"/>
        <v>0</v>
      </c>
      <c r="Q114" s="75">
        <f t="shared" si="47"/>
        <v>0</v>
      </c>
      <c r="R114" s="79">
        <f t="shared" si="47"/>
        <v>100</v>
      </c>
      <c r="S114" s="79">
        <f t="shared" si="47"/>
        <v>100</v>
      </c>
      <c r="T114" s="22"/>
    </row>
    <row r="115" spans="1:20" s="90" customFormat="1" ht="60">
      <c r="A115" s="237"/>
      <c r="B115" s="162" t="s">
        <v>164</v>
      </c>
      <c r="C115" s="159" t="s">
        <v>28</v>
      </c>
      <c r="D115" s="159" t="s">
        <v>87</v>
      </c>
      <c r="E115" s="92" t="s">
        <v>165</v>
      </c>
      <c r="F115" s="159" t="s">
        <v>33</v>
      </c>
      <c r="G115" s="79">
        <v>0</v>
      </c>
      <c r="H115" s="94">
        <f t="shared" si="39"/>
        <v>100</v>
      </c>
      <c r="I115" s="79">
        <v>100</v>
      </c>
      <c r="J115" s="74"/>
      <c r="K115" s="75"/>
      <c r="L115" s="75"/>
      <c r="M115" s="75"/>
      <c r="N115" s="79"/>
      <c r="O115" s="79"/>
      <c r="P115" s="75"/>
      <c r="Q115" s="79"/>
      <c r="R115" s="89">
        <v>100</v>
      </c>
      <c r="S115" s="89">
        <v>100</v>
      </c>
      <c r="T115" s="22"/>
    </row>
    <row r="116" spans="1:20" s="90" customFormat="1" ht="45">
      <c r="A116" s="237"/>
      <c r="B116" s="158" t="s">
        <v>166</v>
      </c>
      <c r="C116" s="159" t="s">
        <v>28</v>
      </c>
      <c r="D116" s="159" t="s">
        <v>87</v>
      </c>
      <c r="E116" s="159" t="s">
        <v>167</v>
      </c>
      <c r="F116" s="159"/>
      <c r="G116" s="79">
        <f>G117</f>
        <v>180.6</v>
      </c>
      <c r="H116" s="73">
        <f t="shared" si="39"/>
        <v>180.6</v>
      </c>
      <c r="I116" s="79">
        <f aca="true" t="shared" si="48" ref="I116:S116">I117</f>
        <v>180.6</v>
      </c>
      <c r="J116" s="74">
        <f t="shared" si="48"/>
        <v>0</v>
      </c>
      <c r="K116" s="75">
        <f t="shared" si="48"/>
        <v>0</v>
      </c>
      <c r="L116" s="75">
        <f t="shared" si="48"/>
        <v>0</v>
      </c>
      <c r="M116" s="75">
        <f t="shared" si="48"/>
        <v>0</v>
      </c>
      <c r="N116" s="75">
        <f t="shared" si="48"/>
        <v>0</v>
      </c>
      <c r="O116" s="75">
        <f t="shared" si="48"/>
        <v>0</v>
      </c>
      <c r="P116" s="75">
        <f t="shared" si="48"/>
        <v>0</v>
      </c>
      <c r="Q116" s="75">
        <f t="shared" si="48"/>
        <v>0</v>
      </c>
      <c r="R116" s="79">
        <f t="shared" si="48"/>
        <v>180.6</v>
      </c>
      <c r="S116" s="79">
        <f t="shared" si="48"/>
        <v>180.6</v>
      </c>
      <c r="T116" s="10"/>
    </row>
    <row r="117" spans="1:20" s="90" customFormat="1" ht="84" customHeight="1">
      <c r="A117" s="237"/>
      <c r="B117" s="177" t="s">
        <v>168</v>
      </c>
      <c r="C117" s="159" t="s">
        <v>28</v>
      </c>
      <c r="D117" s="159" t="s">
        <v>87</v>
      </c>
      <c r="E117" s="92" t="s">
        <v>169</v>
      </c>
      <c r="F117" s="159" t="s">
        <v>33</v>
      </c>
      <c r="G117" s="79">
        <f>171.6+G118</f>
        <v>180.6</v>
      </c>
      <c r="H117" s="73">
        <f t="shared" si="39"/>
        <v>180.6</v>
      </c>
      <c r="I117" s="79">
        <f>171.6+I118</f>
        <v>180.6</v>
      </c>
      <c r="J117" s="74"/>
      <c r="K117" s="75"/>
      <c r="L117" s="75"/>
      <c r="M117" s="75"/>
      <c r="N117" s="79"/>
      <c r="O117" s="79"/>
      <c r="P117" s="75"/>
      <c r="Q117" s="79"/>
      <c r="R117" s="79">
        <f>171.6+R118</f>
        <v>180.6</v>
      </c>
      <c r="S117" s="79">
        <f>171.6+S118</f>
        <v>180.6</v>
      </c>
      <c r="T117" s="22">
        <f>I117-G117</f>
        <v>0</v>
      </c>
    </row>
    <row r="118" spans="1:20" s="90" customFormat="1" ht="30">
      <c r="A118" s="237"/>
      <c r="B118" s="178" t="s">
        <v>170</v>
      </c>
      <c r="C118" s="170" t="s">
        <v>28</v>
      </c>
      <c r="D118" s="170" t="s">
        <v>87</v>
      </c>
      <c r="E118" s="179" t="s">
        <v>169</v>
      </c>
      <c r="F118" s="170" t="s">
        <v>33</v>
      </c>
      <c r="G118" s="180">
        <v>9</v>
      </c>
      <c r="H118" s="181">
        <f t="shared" si="39"/>
        <v>9</v>
      </c>
      <c r="I118" s="180">
        <v>9</v>
      </c>
      <c r="J118" s="182"/>
      <c r="K118" s="183"/>
      <c r="L118" s="183"/>
      <c r="M118" s="183"/>
      <c r="N118" s="180"/>
      <c r="O118" s="180"/>
      <c r="P118" s="183"/>
      <c r="Q118" s="180"/>
      <c r="R118" s="184">
        <v>9</v>
      </c>
      <c r="S118" s="184">
        <v>9</v>
      </c>
      <c r="T118" s="22"/>
    </row>
    <row r="119" spans="1:20" s="90" customFormat="1" ht="15">
      <c r="A119" s="237"/>
      <c r="B119" s="177" t="s">
        <v>42</v>
      </c>
      <c r="C119" s="185" t="s">
        <v>28</v>
      </c>
      <c r="D119" s="185" t="s">
        <v>87</v>
      </c>
      <c r="E119" s="185" t="s">
        <v>43</v>
      </c>
      <c r="F119" s="185"/>
      <c r="G119" s="79">
        <f>G120</f>
        <v>20</v>
      </c>
      <c r="H119" s="186">
        <f t="shared" si="39"/>
        <v>0</v>
      </c>
      <c r="I119" s="79">
        <f aca="true" t="shared" si="49" ref="I119:S120">I120</f>
        <v>0</v>
      </c>
      <c r="J119" s="74">
        <f t="shared" si="49"/>
        <v>0</v>
      </c>
      <c r="K119" s="187">
        <f t="shared" si="49"/>
        <v>0</v>
      </c>
      <c r="L119" s="187">
        <f t="shared" si="49"/>
        <v>0</v>
      </c>
      <c r="M119" s="187">
        <f t="shared" si="49"/>
        <v>0</v>
      </c>
      <c r="N119" s="187">
        <f t="shared" si="49"/>
        <v>0</v>
      </c>
      <c r="O119" s="187">
        <f t="shared" si="49"/>
        <v>0</v>
      </c>
      <c r="P119" s="187">
        <f t="shared" si="49"/>
        <v>0</v>
      </c>
      <c r="Q119" s="187">
        <f t="shared" si="49"/>
        <v>0</v>
      </c>
      <c r="R119" s="75">
        <f t="shared" si="49"/>
        <v>95.69999999999999</v>
      </c>
      <c r="S119" s="111">
        <f t="shared" si="49"/>
        <v>0</v>
      </c>
      <c r="T119" s="22"/>
    </row>
    <row r="120" spans="1:20" s="90" customFormat="1" ht="30">
      <c r="A120" s="237"/>
      <c r="B120" s="70" t="s">
        <v>44</v>
      </c>
      <c r="C120" s="185" t="s">
        <v>28</v>
      </c>
      <c r="D120" s="185" t="s">
        <v>87</v>
      </c>
      <c r="E120" s="185" t="s">
        <v>45</v>
      </c>
      <c r="F120" s="185"/>
      <c r="G120" s="79">
        <f>G121</f>
        <v>20</v>
      </c>
      <c r="H120" s="186">
        <f t="shared" si="39"/>
        <v>0</v>
      </c>
      <c r="I120" s="79">
        <f t="shared" si="49"/>
        <v>0</v>
      </c>
      <c r="J120" s="74">
        <f t="shared" si="49"/>
        <v>0</v>
      </c>
      <c r="K120" s="187">
        <f t="shared" si="49"/>
        <v>0</v>
      </c>
      <c r="L120" s="187">
        <f t="shared" si="49"/>
        <v>0</v>
      </c>
      <c r="M120" s="187">
        <f t="shared" si="49"/>
        <v>0</v>
      </c>
      <c r="N120" s="187">
        <f t="shared" si="49"/>
        <v>0</v>
      </c>
      <c r="O120" s="187">
        <f t="shared" si="49"/>
        <v>0</v>
      </c>
      <c r="P120" s="187">
        <f t="shared" si="49"/>
        <v>0</v>
      </c>
      <c r="Q120" s="187">
        <f t="shared" si="49"/>
        <v>0</v>
      </c>
      <c r="R120" s="187">
        <f t="shared" si="49"/>
        <v>95.69999999999999</v>
      </c>
      <c r="S120" s="111">
        <f t="shared" si="49"/>
        <v>0</v>
      </c>
      <c r="T120" s="22"/>
    </row>
    <row r="121" spans="1:20" s="41" customFormat="1" ht="93" customHeight="1">
      <c r="A121" s="237"/>
      <c r="B121" s="158" t="s">
        <v>171</v>
      </c>
      <c r="C121" s="185" t="s">
        <v>28</v>
      </c>
      <c r="D121" s="188" t="s">
        <v>87</v>
      </c>
      <c r="E121" s="189" t="s">
        <v>172</v>
      </c>
      <c r="F121" s="190" t="s">
        <v>33</v>
      </c>
      <c r="G121" s="79">
        <f>17.8+G122</f>
        <v>20</v>
      </c>
      <c r="H121" s="94">
        <f t="shared" si="39"/>
        <v>0</v>
      </c>
      <c r="I121" s="79">
        <f>I122</f>
        <v>0</v>
      </c>
      <c r="J121" s="74">
        <f>J123</f>
        <v>0</v>
      </c>
      <c r="K121" s="75"/>
      <c r="L121" s="75"/>
      <c r="M121" s="75"/>
      <c r="N121" s="79"/>
      <c r="O121" s="79"/>
      <c r="P121" s="75"/>
      <c r="Q121" s="79"/>
      <c r="R121" s="79">
        <f>85.1+R122</f>
        <v>95.69999999999999</v>
      </c>
      <c r="S121" s="79">
        <f>S122</f>
        <v>0</v>
      </c>
      <c r="T121" s="22">
        <f>I121-G121</f>
        <v>-20</v>
      </c>
    </row>
    <row r="122" spans="1:20" s="195" customFormat="1" ht="30">
      <c r="A122" s="237"/>
      <c r="B122" s="178" t="s">
        <v>170</v>
      </c>
      <c r="C122" s="191" t="s">
        <v>28</v>
      </c>
      <c r="D122" s="192" t="s">
        <v>87</v>
      </c>
      <c r="E122" s="193" t="s">
        <v>172</v>
      </c>
      <c r="F122" s="194" t="s">
        <v>33</v>
      </c>
      <c r="G122" s="180">
        <v>2.2</v>
      </c>
      <c r="H122" s="94">
        <f t="shared" si="39"/>
        <v>0</v>
      </c>
      <c r="I122" s="180">
        <v>0</v>
      </c>
      <c r="J122" s="74">
        <f>J124</f>
        <v>0</v>
      </c>
      <c r="K122" s="183"/>
      <c r="L122" s="183"/>
      <c r="M122" s="183"/>
      <c r="N122" s="180"/>
      <c r="O122" s="180"/>
      <c r="P122" s="183"/>
      <c r="Q122" s="180"/>
      <c r="R122" s="184">
        <v>10.6</v>
      </c>
      <c r="S122" s="184">
        <v>0</v>
      </c>
      <c r="T122" s="22"/>
    </row>
    <row r="123" spans="1:20" s="69" customFormat="1" ht="15" hidden="1">
      <c r="A123" s="237"/>
      <c r="B123" s="196" t="s">
        <v>173</v>
      </c>
      <c r="C123" s="151" t="s">
        <v>35</v>
      </c>
      <c r="D123" s="151"/>
      <c r="E123" s="197"/>
      <c r="F123" s="151"/>
      <c r="G123" s="155">
        <f>G124</f>
        <v>106.8</v>
      </c>
      <c r="H123" s="155"/>
      <c r="I123" s="155">
        <f>I124</f>
        <v>0</v>
      </c>
      <c r="J123" s="156"/>
      <c r="K123" s="157"/>
      <c r="L123" s="157"/>
      <c r="M123" s="157"/>
      <c r="N123" s="155"/>
      <c r="O123" s="155"/>
      <c r="P123" s="157"/>
      <c r="Q123" s="155"/>
      <c r="R123" s="155">
        <f aca="true" t="shared" si="50" ref="R123:S126">R124</f>
        <v>0</v>
      </c>
      <c r="S123" s="155">
        <f t="shared" si="50"/>
        <v>0</v>
      </c>
      <c r="T123" s="22"/>
    </row>
    <row r="124" spans="1:20" s="69" customFormat="1" ht="28.5" hidden="1">
      <c r="A124" s="237"/>
      <c r="B124" s="150" t="s">
        <v>174</v>
      </c>
      <c r="C124" s="151" t="s">
        <v>35</v>
      </c>
      <c r="D124" s="151" t="s">
        <v>28</v>
      </c>
      <c r="E124" s="151"/>
      <c r="F124" s="151"/>
      <c r="G124" s="155">
        <f>G125</f>
        <v>106.8</v>
      </c>
      <c r="H124" s="155"/>
      <c r="I124" s="155">
        <f>I125</f>
        <v>0</v>
      </c>
      <c r="J124" s="156"/>
      <c r="K124" s="157"/>
      <c r="L124" s="157"/>
      <c r="M124" s="157"/>
      <c r="N124" s="155"/>
      <c r="O124" s="155"/>
      <c r="P124" s="157"/>
      <c r="Q124" s="155"/>
      <c r="R124" s="155">
        <f t="shared" si="50"/>
        <v>0</v>
      </c>
      <c r="S124" s="155">
        <f t="shared" si="50"/>
        <v>0</v>
      </c>
      <c r="T124" s="22"/>
    </row>
    <row r="125" spans="1:20" s="90" customFormat="1" ht="60" hidden="1">
      <c r="A125" s="237"/>
      <c r="B125" s="158" t="s">
        <v>136</v>
      </c>
      <c r="C125" s="159" t="s">
        <v>35</v>
      </c>
      <c r="D125" s="159" t="s">
        <v>28</v>
      </c>
      <c r="E125" s="159" t="s">
        <v>87</v>
      </c>
      <c r="F125" s="159"/>
      <c r="G125" s="89">
        <f>G126</f>
        <v>106.8</v>
      </c>
      <c r="H125" s="89"/>
      <c r="I125" s="89">
        <f>I126</f>
        <v>0</v>
      </c>
      <c r="J125" s="160"/>
      <c r="K125" s="161"/>
      <c r="L125" s="161"/>
      <c r="M125" s="161"/>
      <c r="N125" s="89"/>
      <c r="O125" s="89"/>
      <c r="P125" s="161"/>
      <c r="Q125" s="89"/>
      <c r="R125" s="89">
        <f t="shared" si="50"/>
        <v>0</v>
      </c>
      <c r="S125" s="89">
        <f t="shared" si="50"/>
        <v>0</v>
      </c>
      <c r="T125" s="22"/>
    </row>
    <row r="126" spans="1:20" s="90" customFormat="1" ht="30" hidden="1">
      <c r="A126" s="237"/>
      <c r="B126" s="158" t="s">
        <v>162</v>
      </c>
      <c r="C126" s="159" t="s">
        <v>35</v>
      </c>
      <c r="D126" s="159" t="s">
        <v>28</v>
      </c>
      <c r="E126" s="159" t="s">
        <v>163</v>
      </c>
      <c r="F126" s="159"/>
      <c r="G126" s="89">
        <f>G127</f>
        <v>106.8</v>
      </c>
      <c r="H126" s="89"/>
      <c r="I126" s="89">
        <f>I127</f>
        <v>0</v>
      </c>
      <c r="J126" s="160"/>
      <c r="K126" s="161"/>
      <c r="L126" s="161"/>
      <c r="M126" s="161"/>
      <c r="N126" s="89"/>
      <c r="O126" s="89"/>
      <c r="P126" s="161"/>
      <c r="Q126" s="89"/>
      <c r="R126" s="89">
        <f t="shared" si="50"/>
        <v>0</v>
      </c>
      <c r="S126" s="89">
        <f t="shared" si="50"/>
        <v>0</v>
      </c>
      <c r="T126" s="22"/>
    </row>
    <row r="127" spans="1:20" s="90" customFormat="1" ht="75" hidden="1">
      <c r="A127" s="237"/>
      <c r="B127" s="162" t="s">
        <v>175</v>
      </c>
      <c r="C127" s="159" t="s">
        <v>35</v>
      </c>
      <c r="D127" s="159" t="s">
        <v>28</v>
      </c>
      <c r="E127" s="198" t="s">
        <v>176</v>
      </c>
      <c r="F127" s="159" t="s">
        <v>33</v>
      </c>
      <c r="G127" s="79">
        <v>106.8</v>
      </c>
      <c r="H127" s="79"/>
      <c r="I127" s="79"/>
      <c r="J127" s="74"/>
      <c r="K127" s="75"/>
      <c r="L127" s="75"/>
      <c r="M127" s="75"/>
      <c r="N127" s="79"/>
      <c r="O127" s="79"/>
      <c r="P127" s="75"/>
      <c r="Q127" s="79"/>
      <c r="R127" s="89"/>
      <c r="S127" s="89"/>
      <c r="T127" s="22">
        <f>I127-G127</f>
        <v>-106.8</v>
      </c>
    </row>
    <row r="128" spans="1:20" s="69" customFormat="1" ht="15" hidden="1">
      <c r="A128" s="237"/>
      <c r="B128" s="199" t="s">
        <v>177</v>
      </c>
      <c r="C128" s="96" t="s">
        <v>178</v>
      </c>
      <c r="D128" s="96"/>
      <c r="E128" s="96"/>
      <c r="F128" s="96"/>
      <c r="G128" s="51">
        <f>G129</f>
        <v>40</v>
      </c>
      <c r="H128" s="51"/>
      <c r="I128" s="51">
        <f>I129</f>
        <v>0</v>
      </c>
      <c r="J128" s="53"/>
      <c r="K128" s="54"/>
      <c r="L128" s="54"/>
      <c r="M128" s="54"/>
      <c r="N128" s="51"/>
      <c r="O128" s="51"/>
      <c r="P128" s="54"/>
      <c r="Q128" s="51"/>
      <c r="R128" s="51">
        <f aca="true" t="shared" si="51" ref="R128:S131">R129</f>
        <v>0</v>
      </c>
      <c r="S128" s="51">
        <f t="shared" si="51"/>
        <v>0</v>
      </c>
      <c r="T128" s="22"/>
    </row>
    <row r="129" spans="1:20" s="69" customFormat="1" ht="15" hidden="1">
      <c r="A129" s="237"/>
      <c r="B129" s="199" t="s">
        <v>179</v>
      </c>
      <c r="C129" s="96" t="s">
        <v>178</v>
      </c>
      <c r="D129" s="96" t="s">
        <v>178</v>
      </c>
      <c r="E129" s="96"/>
      <c r="F129" s="96"/>
      <c r="G129" s="51">
        <f>G130</f>
        <v>40</v>
      </c>
      <c r="H129" s="51"/>
      <c r="I129" s="51">
        <f>I130</f>
        <v>0</v>
      </c>
      <c r="J129" s="53"/>
      <c r="K129" s="54"/>
      <c r="L129" s="54"/>
      <c r="M129" s="54"/>
      <c r="N129" s="51"/>
      <c r="O129" s="51"/>
      <c r="P129" s="54"/>
      <c r="Q129" s="51"/>
      <c r="R129" s="51">
        <f t="shared" si="51"/>
        <v>0</v>
      </c>
      <c r="S129" s="51">
        <f t="shared" si="51"/>
        <v>0</v>
      </c>
      <c r="T129" s="22"/>
    </row>
    <row r="130" spans="1:20" s="90" customFormat="1" ht="15" hidden="1">
      <c r="A130" s="237"/>
      <c r="B130" s="70" t="s">
        <v>42</v>
      </c>
      <c r="C130" s="92" t="s">
        <v>178</v>
      </c>
      <c r="D130" s="92" t="s">
        <v>178</v>
      </c>
      <c r="E130" s="92" t="s">
        <v>43</v>
      </c>
      <c r="F130" s="92"/>
      <c r="G130" s="79">
        <f>G131</f>
        <v>40</v>
      </c>
      <c r="H130" s="79"/>
      <c r="I130" s="79">
        <f>I131</f>
        <v>0</v>
      </c>
      <c r="J130" s="74"/>
      <c r="K130" s="75"/>
      <c r="L130" s="75"/>
      <c r="M130" s="75"/>
      <c r="N130" s="79"/>
      <c r="O130" s="79"/>
      <c r="P130" s="75"/>
      <c r="Q130" s="79"/>
      <c r="R130" s="79">
        <f t="shared" si="51"/>
        <v>0</v>
      </c>
      <c r="S130" s="79">
        <f t="shared" si="51"/>
        <v>0</v>
      </c>
      <c r="T130" s="22"/>
    </row>
    <row r="131" spans="1:20" s="90" customFormat="1" ht="30" hidden="1">
      <c r="A131" s="237"/>
      <c r="B131" s="70" t="s">
        <v>44</v>
      </c>
      <c r="C131" s="92" t="s">
        <v>178</v>
      </c>
      <c r="D131" s="92" t="s">
        <v>178</v>
      </c>
      <c r="E131" s="92" t="s">
        <v>45</v>
      </c>
      <c r="F131" s="92"/>
      <c r="G131" s="79">
        <f>G132</f>
        <v>40</v>
      </c>
      <c r="H131" s="79"/>
      <c r="I131" s="79">
        <f>I132</f>
        <v>0</v>
      </c>
      <c r="J131" s="74"/>
      <c r="K131" s="75"/>
      <c r="L131" s="75"/>
      <c r="M131" s="75"/>
      <c r="N131" s="79"/>
      <c r="O131" s="79"/>
      <c r="P131" s="75"/>
      <c r="Q131" s="79"/>
      <c r="R131" s="79">
        <f t="shared" si="51"/>
        <v>0</v>
      </c>
      <c r="S131" s="79">
        <f t="shared" si="51"/>
        <v>0</v>
      </c>
      <c r="T131" s="22"/>
    </row>
    <row r="132" spans="1:20" s="195" customFormat="1" ht="90" hidden="1">
      <c r="A132" s="237"/>
      <c r="B132" s="70" t="s">
        <v>180</v>
      </c>
      <c r="C132" s="71" t="s">
        <v>178</v>
      </c>
      <c r="D132" s="71" t="s">
        <v>178</v>
      </c>
      <c r="E132" s="71" t="s">
        <v>181</v>
      </c>
      <c r="F132" s="71" t="s">
        <v>182</v>
      </c>
      <c r="G132" s="79">
        <v>40</v>
      </c>
      <c r="H132" s="79"/>
      <c r="I132" s="79">
        <v>0</v>
      </c>
      <c r="J132" s="74"/>
      <c r="K132" s="75"/>
      <c r="L132" s="75"/>
      <c r="M132" s="75"/>
      <c r="N132" s="79"/>
      <c r="O132" s="79"/>
      <c r="P132" s="75"/>
      <c r="Q132" s="79"/>
      <c r="R132" s="94">
        <v>0</v>
      </c>
      <c r="S132" s="94">
        <v>0</v>
      </c>
      <c r="T132" s="22">
        <f>I132-G132</f>
        <v>-40</v>
      </c>
    </row>
    <row r="133" spans="1:20" s="202" customFormat="1" ht="14.25">
      <c r="A133" s="237"/>
      <c r="B133" s="95" t="s">
        <v>183</v>
      </c>
      <c r="C133" s="96" t="s">
        <v>184</v>
      </c>
      <c r="D133" s="96"/>
      <c r="E133" s="67"/>
      <c r="F133" s="96"/>
      <c r="G133" s="51">
        <f>G134</f>
        <v>16319.900000000001</v>
      </c>
      <c r="H133" s="200">
        <f>SUM(I133:Q133)</f>
        <v>28018.5874</v>
      </c>
      <c r="I133" s="51">
        <f aca="true" t="shared" si="52" ref="I133:S134">I134</f>
        <v>18906</v>
      </c>
      <c r="J133" s="53">
        <f t="shared" si="52"/>
        <v>9112.5874</v>
      </c>
      <c r="K133" s="54">
        <f t="shared" si="52"/>
        <v>0</v>
      </c>
      <c r="L133" s="54">
        <f t="shared" si="52"/>
        <v>0</v>
      </c>
      <c r="M133" s="54">
        <f t="shared" si="52"/>
        <v>0</v>
      </c>
      <c r="N133" s="54">
        <f t="shared" si="52"/>
        <v>0</v>
      </c>
      <c r="O133" s="54">
        <f t="shared" si="52"/>
        <v>0</v>
      </c>
      <c r="P133" s="54">
        <f t="shared" si="52"/>
        <v>0</v>
      </c>
      <c r="Q133" s="54">
        <f t="shared" si="52"/>
        <v>0</v>
      </c>
      <c r="R133" s="51">
        <f t="shared" si="52"/>
        <v>28106.699999999997</v>
      </c>
      <c r="S133" s="51">
        <f t="shared" si="52"/>
        <v>18922.6</v>
      </c>
      <c r="T133" s="201"/>
    </row>
    <row r="134" spans="1:20" s="202" customFormat="1" ht="14.25">
      <c r="A134" s="237"/>
      <c r="B134" s="95" t="s">
        <v>185</v>
      </c>
      <c r="C134" s="96" t="s">
        <v>184</v>
      </c>
      <c r="D134" s="96" t="s">
        <v>24</v>
      </c>
      <c r="E134" s="67"/>
      <c r="F134" s="96"/>
      <c r="G134" s="51">
        <f>G135</f>
        <v>16319.900000000001</v>
      </c>
      <c r="H134" s="200">
        <f>SUM(I134:Q134)</f>
        <v>28018.5874</v>
      </c>
      <c r="I134" s="51">
        <f t="shared" si="52"/>
        <v>18906</v>
      </c>
      <c r="J134" s="53">
        <f t="shared" si="52"/>
        <v>9112.5874</v>
      </c>
      <c r="K134" s="54">
        <f t="shared" si="52"/>
        <v>0</v>
      </c>
      <c r="L134" s="54">
        <f t="shared" si="52"/>
        <v>0</v>
      </c>
      <c r="M134" s="54">
        <f t="shared" si="52"/>
        <v>0</v>
      </c>
      <c r="N134" s="54">
        <f t="shared" si="52"/>
        <v>0</v>
      </c>
      <c r="O134" s="54">
        <f t="shared" si="52"/>
        <v>0</v>
      </c>
      <c r="P134" s="54">
        <f t="shared" si="52"/>
        <v>0</v>
      </c>
      <c r="Q134" s="54">
        <f t="shared" si="52"/>
        <v>0</v>
      </c>
      <c r="R134" s="51">
        <f t="shared" si="52"/>
        <v>28106.699999999997</v>
      </c>
      <c r="S134" s="51">
        <f t="shared" si="52"/>
        <v>18922.6</v>
      </c>
      <c r="T134" s="201"/>
    </row>
    <row r="135" spans="1:20" s="195" customFormat="1" ht="60">
      <c r="A135" s="237"/>
      <c r="B135" s="70" t="s">
        <v>186</v>
      </c>
      <c r="C135" s="92" t="s">
        <v>184</v>
      </c>
      <c r="D135" s="92" t="s">
        <v>24</v>
      </c>
      <c r="E135" s="71" t="s">
        <v>26</v>
      </c>
      <c r="F135" s="101"/>
      <c r="G135" s="79">
        <f>G136+G141+G143</f>
        <v>16319.900000000001</v>
      </c>
      <c r="H135" s="203">
        <f>SUM(I135:Q135)</f>
        <v>28018.5874</v>
      </c>
      <c r="I135" s="79">
        <f>I136+I141+I143+I146</f>
        <v>18906</v>
      </c>
      <c r="J135" s="74">
        <f>J136+J141+J143+J148+J151+J145</f>
        <v>9112.5874</v>
      </c>
      <c r="K135" s="75">
        <f aca="true" t="shared" si="53" ref="K135:Q135">K136+K141+K143</f>
        <v>0</v>
      </c>
      <c r="L135" s="75">
        <f t="shared" si="53"/>
        <v>0</v>
      </c>
      <c r="M135" s="75">
        <f t="shared" si="53"/>
        <v>0</v>
      </c>
      <c r="N135" s="75">
        <f t="shared" si="53"/>
        <v>0</v>
      </c>
      <c r="O135" s="75">
        <f t="shared" si="53"/>
        <v>0</v>
      </c>
      <c r="P135" s="75">
        <f t="shared" si="53"/>
        <v>0</v>
      </c>
      <c r="Q135" s="75">
        <f t="shared" si="53"/>
        <v>0</v>
      </c>
      <c r="R135" s="79">
        <f>R136+R141+R143+R148</f>
        <v>28106.699999999997</v>
      </c>
      <c r="S135" s="79">
        <f>S136+S141+S143</f>
        <v>18922.6</v>
      </c>
      <c r="T135" s="201"/>
    </row>
    <row r="136" spans="1:20" s="195" customFormat="1" ht="58.5" customHeight="1">
      <c r="A136" s="237"/>
      <c r="B136" s="70" t="s">
        <v>187</v>
      </c>
      <c r="C136" s="92" t="s">
        <v>184</v>
      </c>
      <c r="D136" s="92" t="s">
        <v>24</v>
      </c>
      <c r="E136" s="71" t="s">
        <v>188</v>
      </c>
      <c r="F136" s="92"/>
      <c r="G136" s="72">
        <f>G137+G139</f>
        <v>16053.7</v>
      </c>
      <c r="H136" s="73">
        <f>SUM(I136:Q136)</f>
        <v>19335.6564</v>
      </c>
      <c r="I136" s="79">
        <f aca="true" t="shared" si="54" ref="I136:S136">I137+I139</f>
        <v>18626.2</v>
      </c>
      <c r="J136" s="74">
        <f t="shared" si="54"/>
        <v>709.4564</v>
      </c>
      <c r="K136" s="75">
        <f t="shared" si="54"/>
        <v>0</v>
      </c>
      <c r="L136" s="75">
        <f t="shared" si="54"/>
        <v>0</v>
      </c>
      <c r="M136" s="75">
        <f t="shared" si="54"/>
        <v>0</v>
      </c>
      <c r="N136" s="75">
        <f t="shared" si="54"/>
        <v>0</v>
      </c>
      <c r="O136" s="75">
        <f t="shared" si="54"/>
        <v>0</v>
      </c>
      <c r="P136" s="75">
        <f t="shared" si="54"/>
        <v>0</v>
      </c>
      <c r="Q136" s="75">
        <f t="shared" si="54"/>
        <v>0</v>
      </c>
      <c r="R136" s="79">
        <f t="shared" si="54"/>
        <v>17898.1</v>
      </c>
      <c r="S136" s="72">
        <f t="shared" si="54"/>
        <v>18642.8</v>
      </c>
      <c r="T136" s="201"/>
    </row>
    <row r="137" spans="1:20" s="195" customFormat="1" ht="120">
      <c r="A137" s="237"/>
      <c r="B137" s="70" t="s">
        <v>189</v>
      </c>
      <c r="C137" s="71" t="s">
        <v>184</v>
      </c>
      <c r="D137" s="71" t="s">
        <v>24</v>
      </c>
      <c r="E137" s="71" t="s">
        <v>190</v>
      </c>
      <c r="F137" s="71" t="s">
        <v>182</v>
      </c>
      <c r="G137" s="73">
        <v>12241.1</v>
      </c>
      <c r="H137" s="203">
        <f>SUM(I137:Q137)</f>
        <v>14949.1564</v>
      </c>
      <c r="I137" s="94">
        <v>14367.5</v>
      </c>
      <c r="J137" s="97">
        <f>313.2564+268.4</f>
        <v>581.6564</v>
      </c>
      <c r="K137" s="98"/>
      <c r="L137" s="98"/>
      <c r="M137" s="98"/>
      <c r="N137" s="94"/>
      <c r="O137" s="94"/>
      <c r="P137" s="98"/>
      <c r="Q137" s="94"/>
      <c r="R137" s="73">
        <f>14555.3-915.9</f>
        <v>13639.4</v>
      </c>
      <c r="S137" s="94">
        <f>14749.9-365.8</f>
        <v>14384.1</v>
      </c>
      <c r="T137" s="22">
        <f>I137-G137</f>
        <v>2126.3999999999996</v>
      </c>
    </row>
    <row r="138" spans="1:20" s="195" customFormat="1" ht="90" hidden="1">
      <c r="A138" s="237"/>
      <c r="B138" s="164" t="s">
        <v>191</v>
      </c>
      <c r="C138" s="50" t="s">
        <v>184</v>
      </c>
      <c r="D138" s="50" t="s">
        <v>24</v>
      </c>
      <c r="E138" s="130" t="s">
        <v>192</v>
      </c>
      <c r="F138" s="50" t="s">
        <v>182</v>
      </c>
      <c r="G138" s="79">
        <v>0</v>
      </c>
      <c r="H138" s="79"/>
      <c r="I138" s="79">
        <v>0</v>
      </c>
      <c r="J138" s="74"/>
      <c r="K138" s="75"/>
      <c r="L138" s="75"/>
      <c r="M138" s="75"/>
      <c r="N138" s="79"/>
      <c r="O138" s="79"/>
      <c r="P138" s="75"/>
      <c r="Q138" s="79"/>
      <c r="R138" s="204"/>
      <c r="S138" s="204"/>
      <c r="T138" s="201"/>
    </row>
    <row r="139" spans="1:20" s="195" customFormat="1" ht="132.75" customHeight="1">
      <c r="A139" s="237"/>
      <c r="B139" s="205" t="s">
        <v>193</v>
      </c>
      <c r="C139" s="71" t="s">
        <v>184</v>
      </c>
      <c r="D139" s="71" t="s">
        <v>24</v>
      </c>
      <c r="E139" s="71" t="s">
        <v>194</v>
      </c>
      <c r="F139" s="71" t="s">
        <v>182</v>
      </c>
      <c r="G139" s="79">
        <v>3812.6</v>
      </c>
      <c r="H139" s="73">
        <f aca="true" t="shared" si="55" ref="H139:H144">SUM(I139:Q139)</f>
        <v>4386.5</v>
      </c>
      <c r="I139" s="79">
        <v>4258.7</v>
      </c>
      <c r="J139" s="74">
        <f>121.4+6.4</f>
        <v>127.80000000000001</v>
      </c>
      <c r="K139" s="75"/>
      <c r="L139" s="75"/>
      <c r="M139" s="75"/>
      <c r="N139" s="79"/>
      <c r="O139" s="79"/>
      <c r="P139" s="75"/>
      <c r="Q139" s="79"/>
      <c r="R139" s="79">
        <v>4258.7</v>
      </c>
      <c r="S139" s="79">
        <v>4258.7</v>
      </c>
      <c r="T139" s="22">
        <f>I139-G139</f>
        <v>446.0999999999999</v>
      </c>
    </row>
    <row r="140" spans="1:20" s="195" customFormat="1" ht="30">
      <c r="A140" s="237"/>
      <c r="B140" s="206" t="s">
        <v>170</v>
      </c>
      <c r="C140" s="207" t="s">
        <v>184</v>
      </c>
      <c r="D140" s="207" t="s">
        <v>24</v>
      </c>
      <c r="E140" s="207" t="s">
        <v>194</v>
      </c>
      <c r="F140" s="207" t="s">
        <v>182</v>
      </c>
      <c r="G140" s="180">
        <v>190.7</v>
      </c>
      <c r="H140" s="94">
        <f t="shared" si="55"/>
        <v>219.4</v>
      </c>
      <c r="I140" s="180">
        <v>213</v>
      </c>
      <c r="J140" s="182">
        <v>6.4</v>
      </c>
      <c r="K140" s="183"/>
      <c r="L140" s="183"/>
      <c r="M140" s="183"/>
      <c r="N140" s="180"/>
      <c r="O140" s="180"/>
      <c r="P140" s="183"/>
      <c r="Q140" s="180"/>
      <c r="R140" s="180">
        <v>213</v>
      </c>
      <c r="S140" s="180">
        <v>213</v>
      </c>
      <c r="T140" s="22">
        <f>I140-G140</f>
        <v>22.30000000000001</v>
      </c>
    </row>
    <row r="141" spans="1:20" s="195" customFormat="1" ht="60">
      <c r="A141" s="237"/>
      <c r="B141" s="70" t="s">
        <v>195</v>
      </c>
      <c r="C141" s="71" t="s">
        <v>184</v>
      </c>
      <c r="D141" s="71" t="s">
        <v>24</v>
      </c>
      <c r="E141" s="71" t="s">
        <v>196</v>
      </c>
      <c r="F141" s="71"/>
      <c r="G141" s="79">
        <f>G142</f>
        <v>125</v>
      </c>
      <c r="H141" s="94">
        <f t="shared" si="55"/>
        <v>125</v>
      </c>
      <c r="I141" s="79">
        <f aca="true" t="shared" si="56" ref="I141:S141">I142</f>
        <v>125</v>
      </c>
      <c r="J141" s="74">
        <f t="shared" si="56"/>
        <v>0</v>
      </c>
      <c r="K141" s="75">
        <f t="shared" si="56"/>
        <v>0</v>
      </c>
      <c r="L141" s="75">
        <f t="shared" si="56"/>
        <v>0</v>
      </c>
      <c r="M141" s="75">
        <f t="shared" si="56"/>
        <v>0</v>
      </c>
      <c r="N141" s="75">
        <f t="shared" si="56"/>
        <v>0</v>
      </c>
      <c r="O141" s="75">
        <f t="shared" si="56"/>
        <v>0</v>
      </c>
      <c r="P141" s="75">
        <f t="shared" si="56"/>
        <v>0</v>
      </c>
      <c r="Q141" s="75">
        <f t="shared" si="56"/>
        <v>0</v>
      </c>
      <c r="R141" s="79">
        <f t="shared" si="56"/>
        <v>125</v>
      </c>
      <c r="S141" s="79">
        <f t="shared" si="56"/>
        <v>125</v>
      </c>
      <c r="T141" s="201"/>
    </row>
    <row r="142" spans="1:20" s="195" customFormat="1" ht="90">
      <c r="A142" s="237"/>
      <c r="B142" s="70" t="s">
        <v>180</v>
      </c>
      <c r="C142" s="71" t="s">
        <v>184</v>
      </c>
      <c r="D142" s="71" t="s">
        <v>24</v>
      </c>
      <c r="E142" s="71" t="s">
        <v>197</v>
      </c>
      <c r="F142" s="71" t="s">
        <v>182</v>
      </c>
      <c r="G142" s="79">
        <v>125</v>
      </c>
      <c r="H142" s="94">
        <f t="shared" si="55"/>
        <v>125</v>
      </c>
      <c r="I142" s="79">
        <v>125</v>
      </c>
      <c r="J142" s="74"/>
      <c r="K142" s="75"/>
      <c r="L142" s="75"/>
      <c r="M142" s="75"/>
      <c r="N142" s="79"/>
      <c r="O142" s="79"/>
      <c r="P142" s="75"/>
      <c r="Q142" s="79"/>
      <c r="R142" s="79">
        <v>125</v>
      </c>
      <c r="S142" s="79">
        <v>125</v>
      </c>
      <c r="T142" s="22">
        <f>I142-G142</f>
        <v>0</v>
      </c>
    </row>
    <row r="143" spans="1:20" s="195" customFormat="1" ht="90">
      <c r="A143" s="237"/>
      <c r="B143" s="70" t="s">
        <v>198</v>
      </c>
      <c r="C143" s="71" t="s">
        <v>184</v>
      </c>
      <c r="D143" s="71" t="s">
        <v>24</v>
      </c>
      <c r="E143" s="71" t="s">
        <v>199</v>
      </c>
      <c r="F143" s="71"/>
      <c r="G143" s="79">
        <f>G144</f>
        <v>141.2</v>
      </c>
      <c r="H143" s="94">
        <f t="shared" si="55"/>
        <v>154.8</v>
      </c>
      <c r="I143" s="79">
        <f aca="true" t="shared" si="57" ref="I143:S143">I144</f>
        <v>154.8</v>
      </c>
      <c r="J143" s="74">
        <f t="shared" si="57"/>
        <v>0</v>
      </c>
      <c r="K143" s="75">
        <f t="shared" si="57"/>
        <v>0</v>
      </c>
      <c r="L143" s="75">
        <f t="shared" si="57"/>
        <v>0</v>
      </c>
      <c r="M143" s="75">
        <f t="shared" si="57"/>
        <v>0</v>
      </c>
      <c r="N143" s="75">
        <f t="shared" si="57"/>
        <v>0</v>
      </c>
      <c r="O143" s="75">
        <f t="shared" si="57"/>
        <v>0</v>
      </c>
      <c r="P143" s="75">
        <f t="shared" si="57"/>
        <v>0</v>
      </c>
      <c r="Q143" s="75">
        <f t="shared" si="57"/>
        <v>0</v>
      </c>
      <c r="R143" s="79">
        <f t="shared" si="57"/>
        <v>154.8</v>
      </c>
      <c r="S143" s="79">
        <f t="shared" si="57"/>
        <v>154.8</v>
      </c>
      <c r="T143" s="201"/>
    </row>
    <row r="144" spans="1:20" s="195" customFormat="1" ht="194.25" customHeight="1">
      <c r="A144" s="237"/>
      <c r="B144" s="70" t="s">
        <v>200</v>
      </c>
      <c r="C144" s="71" t="s">
        <v>184</v>
      </c>
      <c r="D144" s="71" t="s">
        <v>24</v>
      </c>
      <c r="E144" s="71" t="s">
        <v>201</v>
      </c>
      <c r="F144" s="71" t="s">
        <v>182</v>
      </c>
      <c r="G144" s="79">
        <v>141.2</v>
      </c>
      <c r="H144" s="94">
        <f t="shared" si="55"/>
        <v>154.8</v>
      </c>
      <c r="I144" s="79">
        <v>154.8</v>
      </c>
      <c r="J144" s="74"/>
      <c r="K144" s="75"/>
      <c r="L144" s="75"/>
      <c r="M144" s="75"/>
      <c r="N144" s="79"/>
      <c r="O144" s="79"/>
      <c r="P144" s="75"/>
      <c r="Q144" s="79"/>
      <c r="R144" s="79">
        <v>154.8</v>
      </c>
      <c r="S144" s="79">
        <v>154.8</v>
      </c>
      <c r="T144" s="22">
        <f>I144-G144</f>
        <v>13.600000000000023</v>
      </c>
    </row>
    <row r="145" spans="1:20" s="195" customFormat="1" ht="45">
      <c r="A145" s="237"/>
      <c r="B145" s="208" t="s">
        <v>202</v>
      </c>
      <c r="C145" s="71" t="s">
        <v>184</v>
      </c>
      <c r="D145" s="71" t="s">
        <v>24</v>
      </c>
      <c r="E145" s="71" t="s">
        <v>203</v>
      </c>
      <c r="F145" s="71"/>
      <c r="G145" s="79">
        <f aca="true" t="shared" si="58" ref="G145:S145">G146</f>
        <v>0</v>
      </c>
      <c r="H145" s="79">
        <f t="shared" si="58"/>
        <v>8300</v>
      </c>
      <c r="I145" s="79">
        <f t="shared" si="58"/>
        <v>0</v>
      </c>
      <c r="J145" s="74">
        <f t="shared" si="58"/>
        <v>8300</v>
      </c>
      <c r="K145" s="75">
        <f t="shared" si="58"/>
        <v>0</v>
      </c>
      <c r="L145" s="75">
        <f t="shared" si="58"/>
        <v>0</v>
      </c>
      <c r="M145" s="75">
        <f t="shared" si="58"/>
        <v>0</v>
      </c>
      <c r="N145" s="75">
        <f t="shared" si="58"/>
        <v>0</v>
      </c>
      <c r="O145" s="75">
        <f t="shared" si="58"/>
        <v>0</v>
      </c>
      <c r="P145" s="75">
        <f t="shared" si="58"/>
        <v>0</v>
      </c>
      <c r="Q145" s="75">
        <f t="shared" si="58"/>
        <v>0</v>
      </c>
      <c r="R145" s="79">
        <f t="shared" si="58"/>
        <v>0</v>
      </c>
      <c r="S145" s="79">
        <f t="shared" si="58"/>
        <v>0</v>
      </c>
      <c r="T145" s="201"/>
    </row>
    <row r="146" spans="1:20" s="195" customFormat="1" ht="105">
      <c r="A146" s="237"/>
      <c r="B146" s="70" t="s">
        <v>204</v>
      </c>
      <c r="C146" s="71" t="s">
        <v>184</v>
      </c>
      <c r="D146" s="71" t="s">
        <v>24</v>
      </c>
      <c r="E146" s="71" t="s">
        <v>205</v>
      </c>
      <c r="F146" s="71" t="s">
        <v>182</v>
      </c>
      <c r="G146" s="79">
        <v>0</v>
      </c>
      <c r="H146" s="94">
        <f aca="true" t="shared" si="59" ref="H146:H162">SUM(I146:Q146)</f>
        <v>8300</v>
      </c>
      <c r="I146" s="79">
        <v>0</v>
      </c>
      <c r="J146" s="74">
        <f>8300</f>
        <v>8300</v>
      </c>
      <c r="K146" s="75"/>
      <c r="L146" s="75"/>
      <c r="M146" s="75"/>
      <c r="N146" s="79"/>
      <c r="O146" s="79"/>
      <c r="P146" s="75"/>
      <c r="Q146" s="79"/>
      <c r="R146" s="79">
        <v>0</v>
      </c>
      <c r="S146" s="79">
        <v>0</v>
      </c>
      <c r="T146" s="201"/>
    </row>
    <row r="147" spans="1:20" s="195" customFormat="1" ht="30">
      <c r="A147" s="237"/>
      <c r="B147" s="206" t="s">
        <v>170</v>
      </c>
      <c r="C147" s="207" t="s">
        <v>184</v>
      </c>
      <c r="D147" s="207" t="s">
        <v>24</v>
      </c>
      <c r="E147" s="207" t="s">
        <v>205</v>
      </c>
      <c r="F147" s="207" t="s">
        <v>182</v>
      </c>
      <c r="G147" s="79"/>
      <c r="H147" s="181">
        <f t="shared" si="59"/>
        <v>0</v>
      </c>
      <c r="I147" s="79"/>
      <c r="J147" s="74">
        <v>0</v>
      </c>
      <c r="K147" s="75"/>
      <c r="L147" s="75"/>
      <c r="M147" s="75"/>
      <c r="N147" s="79"/>
      <c r="O147" s="79"/>
      <c r="P147" s="75"/>
      <c r="Q147" s="79"/>
      <c r="R147" s="181">
        <v>0</v>
      </c>
      <c r="S147" s="181">
        <v>0</v>
      </c>
      <c r="T147" s="201"/>
    </row>
    <row r="148" spans="1:20" s="195" customFormat="1" ht="45">
      <c r="A148" s="237"/>
      <c r="B148" s="70" t="s">
        <v>206</v>
      </c>
      <c r="C148" s="71" t="s">
        <v>184</v>
      </c>
      <c r="D148" s="71" t="s">
        <v>24</v>
      </c>
      <c r="E148" s="71" t="s">
        <v>207</v>
      </c>
      <c r="F148" s="207"/>
      <c r="G148" s="94">
        <f>G149</f>
        <v>0</v>
      </c>
      <c r="H148" s="94">
        <f t="shared" si="59"/>
        <v>0</v>
      </c>
      <c r="I148" s="94">
        <f aca="true" t="shared" si="60" ref="I148:S148">I149</f>
        <v>0</v>
      </c>
      <c r="J148" s="97">
        <f t="shared" si="60"/>
        <v>0</v>
      </c>
      <c r="K148" s="98">
        <f t="shared" si="60"/>
        <v>0</v>
      </c>
      <c r="L148" s="98">
        <f t="shared" si="60"/>
        <v>0</v>
      </c>
      <c r="M148" s="98">
        <f t="shared" si="60"/>
        <v>0</v>
      </c>
      <c r="N148" s="98">
        <f t="shared" si="60"/>
        <v>0</v>
      </c>
      <c r="O148" s="98">
        <f t="shared" si="60"/>
        <v>0</v>
      </c>
      <c r="P148" s="98">
        <f t="shared" si="60"/>
        <v>0</v>
      </c>
      <c r="Q148" s="98">
        <f t="shared" si="60"/>
        <v>0</v>
      </c>
      <c r="R148" s="94">
        <f t="shared" si="60"/>
        <v>9928.8</v>
      </c>
      <c r="S148" s="94">
        <f t="shared" si="60"/>
        <v>0</v>
      </c>
      <c r="T148" s="201"/>
    </row>
    <row r="149" spans="1:20" s="195" customFormat="1" ht="68.25" customHeight="1">
      <c r="A149" s="237"/>
      <c r="B149" s="70" t="s">
        <v>208</v>
      </c>
      <c r="C149" s="71" t="s">
        <v>184</v>
      </c>
      <c r="D149" s="71" t="s">
        <v>24</v>
      </c>
      <c r="E149" s="71" t="s">
        <v>209</v>
      </c>
      <c r="F149" s="71" t="s">
        <v>182</v>
      </c>
      <c r="G149" s="94">
        <v>0</v>
      </c>
      <c r="H149" s="94">
        <f t="shared" si="59"/>
        <v>0</v>
      </c>
      <c r="I149" s="94">
        <v>0</v>
      </c>
      <c r="J149" s="97"/>
      <c r="K149" s="98"/>
      <c r="L149" s="98"/>
      <c r="M149" s="98"/>
      <c r="N149" s="94"/>
      <c r="O149" s="94"/>
      <c r="P149" s="98"/>
      <c r="Q149" s="94"/>
      <c r="R149" s="94">
        <f>9432.3+R150</f>
        <v>9928.8</v>
      </c>
      <c r="S149" s="94">
        <v>0</v>
      </c>
      <c r="T149" s="22">
        <f>I149-G149</f>
        <v>0</v>
      </c>
    </row>
    <row r="150" spans="1:20" s="195" customFormat="1" ht="30">
      <c r="A150" s="237"/>
      <c r="B150" s="206" t="s">
        <v>170</v>
      </c>
      <c r="C150" s="207" t="s">
        <v>184</v>
      </c>
      <c r="D150" s="207" t="s">
        <v>24</v>
      </c>
      <c r="E150" s="207" t="s">
        <v>209</v>
      </c>
      <c r="F150" s="207" t="s">
        <v>182</v>
      </c>
      <c r="G150" s="181">
        <v>0</v>
      </c>
      <c r="H150" s="94">
        <f t="shared" si="59"/>
        <v>0</v>
      </c>
      <c r="I150" s="181">
        <v>0</v>
      </c>
      <c r="J150" s="209"/>
      <c r="K150" s="210"/>
      <c r="L150" s="210"/>
      <c r="M150" s="210"/>
      <c r="N150" s="181"/>
      <c r="O150" s="181"/>
      <c r="P150" s="210"/>
      <c r="Q150" s="181"/>
      <c r="R150" s="181">
        <v>496.5</v>
      </c>
      <c r="S150" s="181">
        <v>0</v>
      </c>
      <c r="T150" s="201"/>
    </row>
    <row r="151" spans="1:20" s="195" customFormat="1" ht="42.75" customHeight="1">
      <c r="A151" s="237"/>
      <c r="B151" s="70" t="s">
        <v>210</v>
      </c>
      <c r="C151" s="71" t="s">
        <v>184</v>
      </c>
      <c r="D151" s="71" t="s">
        <v>24</v>
      </c>
      <c r="E151" s="71" t="s">
        <v>211</v>
      </c>
      <c r="F151" s="207"/>
      <c r="G151" s="94">
        <f>G152</f>
        <v>0</v>
      </c>
      <c r="H151" s="186">
        <f t="shared" si="59"/>
        <v>103.131</v>
      </c>
      <c r="I151" s="94">
        <f aca="true" t="shared" si="61" ref="I151:S151">I152</f>
        <v>0</v>
      </c>
      <c r="J151" s="97">
        <f t="shared" si="61"/>
        <v>103.131</v>
      </c>
      <c r="K151" s="98">
        <f t="shared" si="61"/>
        <v>0</v>
      </c>
      <c r="L151" s="98">
        <f t="shared" si="61"/>
        <v>0</v>
      </c>
      <c r="M151" s="98">
        <f t="shared" si="61"/>
        <v>0</v>
      </c>
      <c r="N151" s="98">
        <f t="shared" si="61"/>
        <v>0</v>
      </c>
      <c r="O151" s="98">
        <f t="shared" si="61"/>
        <v>0</v>
      </c>
      <c r="P151" s="98">
        <f t="shared" si="61"/>
        <v>0</v>
      </c>
      <c r="Q151" s="98">
        <f t="shared" si="61"/>
        <v>0</v>
      </c>
      <c r="R151" s="94">
        <f t="shared" si="61"/>
        <v>0</v>
      </c>
      <c r="S151" s="94">
        <f t="shared" si="61"/>
        <v>0</v>
      </c>
      <c r="T151" s="201"/>
    </row>
    <row r="152" spans="1:20" s="195" customFormat="1" ht="75" customHeight="1">
      <c r="A152" s="237"/>
      <c r="B152" s="70" t="s">
        <v>212</v>
      </c>
      <c r="C152" s="71" t="s">
        <v>184</v>
      </c>
      <c r="D152" s="71" t="s">
        <v>24</v>
      </c>
      <c r="E152" s="71" t="s">
        <v>213</v>
      </c>
      <c r="F152" s="71" t="s">
        <v>182</v>
      </c>
      <c r="G152" s="94">
        <v>0</v>
      </c>
      <c r="H152" s="186">
        <f t="shared" si="59"/>
        <v>103.131</v>
      </c>
      <c r="I152" s="94">
        <v>0</v>
      </c>
      <c r="J152" s="97">
        <v>103.131</v>
      </c>
      <c r="K152" s="98"/>
      <c r="L152" s="98"/>
      <c r="M152" s="98"/>
      <c r="N152" s="94"/>
      <c r="O152" s="94"/>
      <c r="P152" s="98"/>
      <c r="Q152" s="94"/>
      <c r="R152" s="94">
        <v>0</v>
      </c>
      <c r="S152" s="94">
        <v>0</v>
      </c>
      <c r="T152" s="22">
        <f>I152-G152</f>
        <v>0</v>
      </c>
    </row>
    <row r="153" spans="1:20" s="195" customFormat="1" ht="30">
      <c r="A153" s="237"/>
      <c r="B153" s="206" t="s">
        <v>170</v>
      </c>
      <c r="C153" s="207" t="s">
        <v>184</v>
      </c>
      <c r="D153" s="207" t="s">
        <v>24</v>
      </c>
      <c r="E153" s="207" t="s">
        <v>213</v>
      </c>
      <c r="F153" s="207" t="s">
        <v>182</v>
      </c>
      <c r="G153" s="181">
        <v>0</v>
      </c>
      <c r="H153" s="186">
        <f t="shared" si="59"/>
        <v>1.031</v>
      </c>
      <c r="I153" s="181">
        <v>0</v>
      </c>
      <c r="J153" s="209">
        <v>1.031</v>
      </c>
      <c r="K153" s="210"/>
      <c r="L153" s="210"/>
      <c r="M153" s="210"/>
      <c r="N153" s="181"/>
      <c r="O153" s="181"/>
      <c r="P153" s="210"/>
      <c r="Q153" s="181"/>
      <c r="R153" s="181">
        <v>0</v>
      </c>
      <c r="S153" s="181">
        <v>0</v>
      </c>
      <c r="T153" s="201"/>
    </row>
    <row r="154" spans="1:20" s="213" customFormat="1" ht="14.25">
      <c r="A154" s="237"/>
      <c r="B154" s="211" t="s">
        <v>214</v>
      </c>
      <c r="C154" s="151" t="s">
        <v>93</v>
      </c>
      <c r="D154" s="151"/>
      <c r="E154" s="212"/>
      <c r="F154" s="212"/>
      <c r="G154" s="152">
        <f>SUM(G155,G160,G165)</f>
        <v>1091.7599999999998</v>
      </c>
      <c r="H154" s="61">
        <f t="shared" si="59"/>
        <v>1224.9</v>
      </c>
      <c r="I154" s="152">
        <f aca="true" t="shared" si="62" ref="I154:S154">SUM(I155,I160,I165)</f>
        <v>1149.9</v>
      </c>
      <c r="J154" s="153">
        <f t="shared" si="62"/>
        <v>75</v>
      </c>
      <c r="K154" s="154">
        <f t="shared" si="62"/>
        <v>0</v>
      </c>
      <c r="L154" s="154">
        <f t="shared" si="62"/>
        <v>0</v>
      </c>
      <c r="M154" s="154">
        <f t="shared" si="62"/>
        <v>0</v>
      </c>
      <c r="N154" s="154">
        <f t="shared" si="62"/>
        <v>0</v>
      </c>
      <c r="O154" s="154">
        <f t="shared" si="62"/>
        <v>0</v>
      </c>
      <c r="P154" s="154">
        <f t="shared" si="62"/>
        <v>0</v>
      </c>
      <c r="Q154" s="154">
        <f t="shared" si="62"/>
        <v>0</v>
      </c>
      <c r="R154" s="152">
        <f t="shared" si="62"/>
        <v>1113.5</v>
      </c>
      <c r="S154" s="152">
        <f t="shared" si="62"/>
        <v>1103.5</v>
      </c>
      <c r="T154" s="10"/>
    </row>
    <row r="155" spans="1:20" s="213" customFormat="1" ht="14.25">
      <c r="A155" s="237"/>
      <c r="B155" s="211" t="s">
        <v>215</v>
      </c>
      <c r="C155" s="151" t="s">
        <v>93</v>
      </c>
      <c r="D155" s="151" t="s">
        <v>24</v>
      </c>
      <c r="E155" s="212"/>
      <c r="F155" s="212"/>
      <c r="G155" s="152">
        <f>G156</f>
        <v>585.5999999999999</v>
      </c>
      <c r="H155" s="61">
        <f t="shared" si="59"/>
        <v>609.7</v>
      </c>
      <c r="I155" s="152">
        <f aca="true" t="shared" si="63" ref="I155:S156">I156</f>
        <v>609.7</v>
      </c>
      <c r="J155" s="153">
        <f t="shared" si="63"/>
        <v>0</v>
      </c>
      <c r="K155" s="154">
        <f t="shared" si="63"/>
        <v>0</v>
      </c>
      <c r="L155" s="154">
        <f t="shared" si="63"/>
        <v>0</v>
      </c>
      <c r="M155" s="154">
        <f t="shared" si="63"/>
        <v>0</v>
      </c>
      <c r="N155" s="154">
        <f t="shared" si="63"/>
        <v>0</v>
      </c>
      <c r="O155" s="154">
        <f t="shared" si="63"/>
        <v>0</v>
      </c>
      <c r="P155" s="154">
        <f t="shared" si="63"/>
        <v>0</v>
      </c>
      <c r="Q155" s="154">
        <f t="shared" si="63"/>
        <v>0</v>
      </c>
      <c r="R155" s="152">
        <f t="shared" si="63"/>
        <v>609.7</v>
      </c>
      <c r="S155" s="152">
        <f t="shared" si="63"/>
        <v>609.7</v>
      </c>
      <c r="T155" s="10"/>
    </row>
    <row r="156" spans="1:20" s="214" customFormat="1" ht="75">
      <c r="A156" s="237"/>
      <c r="B156" s="91" t="s">
        <v>216</v>
      </c>
      <c r="C156" s="92" t="s">
        <v>93</v>
      </c>
      <c r="D156" s="92" t="s">
        <v>24</v>
      </c>
      <c r="E156" s="71" t="s">
        <v>28</v>
      </c>
      <c r="F156" s="71"/>
      <c r="G156" s="79">
        <f>G157</f>
        <v>585.5999999999999</v>
      </c>
      <c r="H156" s="94">
        <f t="shared" si="59"/>
        <v>609.7</v>
      </c>
      <c r="I156" s="79">
        <f t="shared" si="63"/>
        <v>609.7</v>
      </c>
      <c r="J156" s="74">
        <f t="shared" si="63"/>
        <v>0</v>
      </c>
      <c r="K156" s="75">
        <f t="shared" si="63"/>
        <v>0</v>
      </c>
      <c r="L156" s="75">
        <f t="shared" si="63"/>
        <v>0</v>
      </c>
      <c r="M156" s="75">
        <f t="shared" si="63"/>
        <v>0</v>
      </c>
      <c r="N156" s="75">
        <f t="shared" si="63"/>
        <v>0</v>
      </c>
      <c r="O156" s="75">
        <f t="shared" si="63"/>
        <v>0</v>
      </c>
      <c r="P156" s="75">
        <f t="shared" si="63"/>
        <v>0</v>
      </c>
      <c r="Q156" s="75">
        <f t="shared" si="63"/>
        <v>0</v>
      </c>
      <c r="R156" s="79">
        <f t="shared" si="63"/>
        <v>609.7</v>
      </c>
      <c r="S156" s="79">
        <f t="shared" si="63"/>
        <v>609.7</v>
      </c>
      <c r="T156" s="10"/>
    </row>
    <row r="157" spans="1:20" s="214" customFormat="1" ht="30">
      <c r="A157" s="237"/>
      <c r="B157" s="91" t="s">
        <v>217</v>
      </c>
      <c r="C157" s="92" t="s">
        <v>93</v>
      </c>
      <c r="D157" s="92" t="s">
        <v>24</v>
      </c>
      <c r="E157" s="71" t="s">
        <v>218</v>
      </c>
      <c r="F157" s="71"/>
      <c r="G157" s="79">
        <f>SUM(G158:G159)</f>
        <v>585.5999999999999</v>
      </c>
      <c r="H157" s="94">
        <f t="shared" si="59"/>
        <v>609.7</v>
      </c>
      <c r="I157" s="79">
        <f aca="true" t="shared" si="64" ref="I157:S157">SUM(I158:I159)</f>
        <v>609.7</v>
      </c>
      <c r="J157" s="74">
        <f t="shared" si="64"/>
        <v>0</v>
      </c>
      <c r="K157" s="75">
        <f t="shared" si="64"/>
        <v>0</v>
      </c>
      <c r="L157" s="75">
        <f t="shared" si="64"/>
        <v>0</v>
      </c>
      <c r="M157" s="75">
        <f t="shared" si="64"/>
        <v>0</v>
      </c>
      <c r="N157" s="75">
        <f t="shared" si="64"/>
        <v>0</v>
      </c>
      <c r="O157" s="75">
        <f t="shared" si="64"/>
        <v>0</v>
      </c>
      <c r="P157" s="75">
        <f t="shared" si="64"/>
        <v>0</v>
      </c>
      <c r="Q157" s="75">
        <f t="shared" si="64"/>
        <v>0</v>
      </c>
      <c r="R157" s="79">
        <f t="shared" si="64"/>
        <v>609.7</v>
      </c>
      <c r="S157" s="79">
        <f t="shared" si="64"/>
        <v>609.7</v>
      </c>
      <c r="T157" s="10"/>
    </row>
    <row r="158" spans="1:20" s="90" customFormat="1" ht="60">
      <c r="A158" s="237"/>
      <c r="B158" s="91" t="s">
        <v>219</v>
      </c>
      <c r="C158" s="92" t="s">
        <v>93</v>
      </c>
      <c r="D158" s="92" t="s">
        <v>24</v>
      </c>
      <c r="E158" s="71" t="s">
        <v>220</v>
      </c>
      <c r="F158" s="92" t="s">
        <v>33</v>
      </c>
      <c r="G158" s="79">
        <v>5.8</v>
      </c>
      <c r="H158" s="94">
        <f t="shared" si="59"/>
        <v>6</v>
      </c>
      <c r="I158" s="79">
        <v>6</v>
      </c>
      <c r="J158" s="74"/>
      <c r="K158" s="75"/>
      <c r="L158" s="75"/>
      <c r="M158" s="75"/>
      <c r="N158" s="79"/>
      <c r="O158" s="79"/>
      <c r="P158" s="75"/>
      <c r="Q158" s="79"/>
      <c r="R158" s="79">
        <v>6</v>
      </c>
      <c r="S158" s="79">
        <v>6</v>
      </c>
      <c r="T158" s="22">
        <f>I158-G158</f>
        <v>0.20000000000000018</v>
      </c>
    </row>
    <row r="159" spans="1:20" s="90" customFormat="1" ht="45">
      <c r="A159" s="237"/>
      <c r="B159" s="91" t="s">
        <v>221</v>
      </c>
      <c r="C159" s="92" t="s">
        <v>93</v>
      </c>
      <c r="D159" s="92" t="s">
        <v>24</v>
      </c>
      <c r="E159" s="71" t="s">
        <v>220</v>
      </c>
      <c r="F159" s="92" t="s">
        <v>222</v>
      </c>
      <c r="G159" s="79">
        <v>579.8</v>
      </c>
      <c r="H159" s="94">
        <f t="shared" si="59"/>
        <v>603.7</v>
      </c>
      <c r="I159" s="79">
        <v>603.7</v>
      </c>
      <c r="J159" s="74"/>
      <c r="K159" s="75"/>
      <c r="L159" s="75"/>
      <c r="M159" s="75"/>
      <c r="N159" s="75"/>
      <c r="O159" s="75"/>
      <c r="P159" s="75"/>
      <c r="Q159" s="75"/>
      <c r="R159" s="79">
        <v>603.7</v>
      </c>
      <c r="S159" s="79">
        <v>603.7</v>
      </c>
      <c r="T159" s="22">
        <f>I159-G159</f>
        <v>23.90000000000009</v>
      </c>
    </row>
    <row r="160" spans="1:20" s="69" customFormat="1" ht="28.5">
      <c r="A160" s="237"/>
      <c r="B160" s="211" t="s">
        <v>223</v>
      </c>
      <c r="C160" s="151" t="s">
        <v>93</v>
      </c>
      <c r="D160" s="151" t="s">
        <v>87</v>
      </c>
      <c r="E160" s="151"/>
      <c r="F160" s="151"/>
      <c r="G160" s="51">
        <f>G161</f>
        <v>87.3</v>
      </c>
      <c r="H160" s="61">
        <f t="shared" si="59"/>
        <v>63.7</v>
      </c>
      <c r="I160" s="51">
        <f aca="true" t="shared" si="65" ref="I160:S161">I161</f>
        <v>63.7</v>
      </c>
      <c r="J160" s="53">
        <f t="shared" si="65"/>
        <v>0</v>
      </c>
      <c r="K160" s="54">
        <f t="shared" si="65"/>
        <v>0</v>
      </c>
      <c r="L160" s="54">
        <f t="shared" si="65"/>
        <v>0</v>
      </c>
      <c r="M160" s="54">
        <f t="shared" si="65"/>
        <v>0</v>
      </c>
      <c r="N160" s="54">
        <f t="shared" si="65"/>
        <v>0</v>
      </c>
      <c r="O160" s="54">
        <f t="shared" si="65"/>
        <v>0</v>
      </c>
      <c r="P160" s="54">
        <f t="shared" si="65"/>
        <v>0</v>
      </c>
      <c r="Q160" s="54">
        <f t="shared" si="65"/>
        <v>0</v>
      </c>
      <c r="R160" s="155">
        <f t="shared" si="65"/>
        <v>27.3</v>
      </c>
      <c r="S160" s="155">
        <f t="shared" si="65"/>
        <v>17.3</v>
      </c>
      <c r="T160" s="22"/>
    </row>
    <row r="161" spans="1:20" s="90" customFormat="1" ht="15">
      <c r="A161" s="237"/>
      <c r="B161" s="177" t="s">
        <v>131</v>
      </c>
      <c r="C161" s="159" t="s">
        <v>93</v>
      </c>
      <c r="D161" s="159" t="s">
        <v>87</v>
      </c>
      <c r="E161" s="159" t="s">
        <v>43</v>
      </c>
      <c r="F161" s="159"/>
      <c r="G161" s="79">
        <f>G162</f>
        <v>87.3</v>
      </c>
      <c r="H161" s="73">
        <f t="shared" si="59"/>
        <v>63.7</v>
      </c>
      <c r="I161" s="79">
        <f t="shared" si="65"/>
        <v>63.7</v>
      </c>
      <c r="J161" s="74">
        <f t="shared" si="65"/>
        <v>0</v>
      </c>
      <c r="K161" s="75">
        <f t="shared" si="65"/>
        <v>0</v>
      </c>
      <c r="L161" s="75">
        <f t="shared" si="65"/>
        <v>0</v>
      </c>
      <c r="M161" s="75">
        <f t="shared" si="65"/>
        <v>0</v>
      </c>
      <c r="N161" s="75">
        <f t="shared" si="65"/>
        <v>0</v>
      </c>
      <c r="O161" s="75">
        <f t="shared" si="65"/>
        <v>0</v>
      </c>
      <c r="P161" s="75">
        <f t="shared" si="65"/>
        <v>0</v>
      </c>
      <c r="Q161" s="75">
        <f t="shared" si="65"/>
        <v>0</v>
      </c>
      <c r="R161" s="79">
        <f t="shared" si="65"/>
        <v>27.3</v>
      </c>
      <c r="S161" s="79">
        <f t="shared" si="65"/>
        <v>17.3</v>
      </c>
      <c r="T161" s="22"/>
    </row>
    <row r="162" spans="1:20" s="90" customFormat="1" ht="30">
      <c r="A162" s="237"/>
      <c r="B162" s="177" t="s">
        <v>44</v>
      </c>
      <c r="C162" s="159" t="s">
        <v>93</v>
      </c>
      <c r="D162" s="159" t="s">
        <v>87</v>
      </c>
      <c r="E162" s="159" t="s">
        <v>45</v>
      </c>
      <c r="F162" s="159"/>
      <c r="G162" s="79">
        <f>G164</f>
        <v>87.3</v>
      </c>
      <c r="H162" s="73">
        <f t="shared" si="59"/>
        <v>63.7</v>
      </c>
      <c r="I162" s="79">
        <f aca="true" t="shared" si="66" ref="I162:S162">I164</f>
        <v>63.7</v>
      </c>
      <c r="J162" s="74">
        <f t="shared" si="66"/>
        <v>0</v>
      </c>
      <c r="K162" s="75">
        <f t="shared" si="66"/>
        <v>0</v>
      </c>
      <c r="L162" s="75">
        <f t="shared" si="66"/>
        <v>0</v>
      </c>
      <c r="M162" s="75">
        <f t="shared" si="66"/>
        <v>0</v>
      </c>
      <c r="N162" s="75">
        <f t="shared" si="66"/>
        <v>0</v>
      </c>
      <c r="O162" s="75">
        <f t="shared" si="66"/>
        <v>0</v>
      </c>
      <c r="P162" s="75">
        <f t="shared" si="66"/>
        <v>0</v>
      </c>
      <c r="Q162" s="75">
        <f t="shared" si="66"/>
        <v>0</v>
      </c>
      <c r="R162" s="79">
        <f t="shared" si="66"/>
        <v>27.3</v>
      </c>
      <c r="S162" s="79">
        <f t="shared" si="66"/>
        <v>17.3</v>
      </c>
      <c r="T162" s="22"/>
    </row>
    <row r="163" spans="1:20" s="90" customFormat="1" ht="45" hidden="1">
      <c r="A163" s="237"/>
      <c r="B163" s="158" t="s">
        <v>224</v>
      </c>
      <c r="C163" s="159" t="s">
        <v>93</v>
      </c>
      <c r="D163" s="159" t="s">
        <v>87</v>
      </c>
      <c r="E163" s="159" t="s">
        <v>225</v>
      </c>
      <c r="F163" s="159" t="s">
        <v>53</v>
      </c>
      <c r="G163" s="79">
        <v>0</v>
      </c>
      <c r="H163" s="79"/>
      <c r="I163" s="79">
        <v>0</v>
      </c>
      <c r="J163" s="74"/>
      <c r="K163" s="75"/>
      <c r="L163" s="75"/>
      <c r="M163" s="75"/>
      <c r="N163" s="79"/>
      <c r="O163" s="79"/>
      <c r="P163" s="75"/>
      <c r="Q163" s="79"/>
      <c r="R163" s="89"/>
      <c r="S163" s="89"/>
      <c r="T163" s="22"/>
    </row>
    <row r="164" spans="1:20" s="90" customFormat="1" ht="60">
      <c r="A164" s="237"/>
      <c r="B164" s="177" t="s">
        <v>226</v>
      </c>
      <c r="C164" s="159" t="s">
        <v>93</v>
      </c>
      <c r="D164" s="159" t="s">
        <v>87</v>
      </c>
      <c r="E164" s="92" t="s">
        <v>227</v>
      </c>
      <c r="F164" s="159" t="s">
        <v>53</v>
      </c>
      <c r="G164" s="79">
        <v>87.3</v>
      </c>
      <c r="H164" s="73">
        <f>SUM(I164:Q164)</f>
        <v>63.7</v>
      </c>
      <c r="I164" s="79">
        <v>63.7</v>
      </c>
      <c r="J164" s="74"/>
      <c r="K164" s="75"/>
      <c r="L164" s="75"/>
      <c r="M164" s="75"/>
      <c r="N164" s="79"/>
      <c r="O164" s="79"/>
      <c r="P164" s="75"/>
      <c r="Q164" s="79"/>
      <c r="R164" s="89">
        <v>27.3</v>
      </c>
      <c r="S164" s="89">
        <v>17.3</v>
      </c>
      <c r="T164" s="22">
        <f>I164-G164</f>
        <v>-23.599999999999994</v>
      </c>
    </row>
    <row r="165" spans="1:20" s="90" customFormat="1" ht="15">
      <c r="A165" s="237"/>
      <c r="B165" s="211" t="s">
        <v>228</v>
      </c>
      <c r="C165" s="151" t="s">
        <v>93</v>
      </c>
      <c r="D165" s="151" t="s">
        <v>26</v>
      </c>
      <c r="E165" s="159"/>
      <c r="F165" s="151"/>
      <c r="G165" s="172">
        <f>G166</f>
        <v>418.86</v>
      </c>
      <c r="H165" s="61">
        <f>SUM(I165:Q165)</f>
        <v>551.5</v>
      </c>
      <c r="I165" s="51">
        <f aca="true" t="shared" si="67" ref="I165:S167">I166</f>
        <v>476.5</v>
      </c>
      <c r="J165" s="53">
        <f t="shared" si="67"/>
        <v>75</v>
      </c>
      <c r="K165" s="54">
        <f t="shared" si="67"/>
        <v>0</v>
      </c>
      <c r="L165" s="54">
        <f t="shared" si="67"/>
        <v>0</v>
      </c>
      <c r="M165" s="54">
        <f t="shared" si="67"/>
        <v>0</v>
      </c>
      <c r="N165" s="54">
        <f t="shared" si="67"/>
        <v>0</v>
      </c>
      <c r="O165" s="54">
        <f t="shared" si="67"/>
        <v>0</v>
      </c>
      <c r="P165" s="54">
        <f t="shared" si="67"/>
        <v>0</v>
      </c>
      <c r="Q165" s="54">
        <f t="shared" si="67"/>
        <v>0</v>
      </c>
      <c r="R165" s="51">
        <f t="shared" si="67"/>
        <v>476.5</v>
      </c>
      <c r="S165" s="51">
        <f t="shared" si="67"/>
        <v>476.5</v>
      </c>
      <c r="T165" s="22"/>
    </row>
    <row r="166" spans="1:20" s="90" customFormat="1" ht="15">
      <c r="A166" s="237"/>
      <c r="B166" s="177" t="s">
        <v>131</v>
      </c>
      <c r="C166" s="159" t="s">
        <v>93</v>
      </c>
      <c r="D166" s="159" t="s">
        <v>26</v>
      </c>
      <c r="E166" s="159" t="s">
        <v>43</v>
      </c>
      <c r="F166" s="159"/>
      <c r="G166" s="172">
        <f>G167</f>
        <v>418.86</v>
      </c>
      <c r="H166" s="61">
        <f>SUM(I166:Q166)</f>
        <v>551.5</v>
      </c>
      <c r="I166" s="51">
        <f t="shared" si="67"/>
        <v>476.5</v>
      </c>
      <c r="J166" s="53">
        <f t="shared" si="67"/>
        <v>75</v>
      </c>
      <c r="K166" s="54">
        <f t="shared" si="67"/>
        <v>0</v>
      </c>
      <c r="L166" s="54">
        <f t="shared" si="67"/>
        <v>0</v>
      </c>
      <c r="M166" s="54">
        <f t="shared" si="67"/>
        <v>0</v>
      </c>
      <c r="N166" s="54">
        <f t="shared" si="67"/>
        <v>0</v>
      </c>
      <c r="O166" s="54">
        <f t="shared" si="67"/>
        <v>0</v>
      </c>
      <c r="P166" s="54">
        <f t="shared" si="67"/>
        <v>0</v>
      </c>
      <c r="Q166" s="54">
        <f t="shared" si="67"/>
        <v>0</v>
      </c>
      <c r="R166" s="51">
        <f t="shared" si="67"/>
        <v>476.5</v>
      </c>
      <c r="S166" s="51">
        <f t="shared" si="67"/>
        <v>476.5</v>
      </c>
      <c r="T166" s="22"/>
    </row>
    <row r="167" spans="1:20" s="90" customFormat="1" ht="30">
      <c r="A167" s="237"/>
      <c r="B167" s="177" t="s">
        <v>44</v>
      </c>
      <c r="C167" s="159" t="s">
        <v>93</v>
      </c>
      <c r="D167" s="159" t="s">
        <v>26</v>
      </c>
      <c r="E167" s="159" t="s">
        <v>45</v>
      </c>
      <c r="F167" s="159"/>
      <c r="G167" s="175">
        <f>G168</f>
        <v>418.86</v>
      </c>
      <c r="H167" s="73">
        <f>SUM(I167:Q167)</f>
        <v>551.5</v>
      </c>
      <c r="I167" s="79">
        <f t="shared" si="67"/>
        <v>476.5</v>
      </c>
      <c r="J167" s="74">
        <f t="shared" si="67"/>
        <v>75</v>
      </c>
      <c r="K167" s="75">
        <f t="shared" si="67"/>
        <v>0</v>
      </c>
      <c r="L167" s="75">
        <f t="shared" si="67"/>
        <v>0</v>
      </c>
      <c r="M167" s="75">
        <f t="shared" si="67"/>
        <v>0</v>
      </c>
      <c r="N167" s="75">
        <f t="shared" si="67"/>
        <v>0</v>
      </c>
      <c r="O167" s="75">
        <f t="shared" si="67"/>
        <v>0</v>
      </c>
      <c r="P167" s="75">
        <f t="shared" si="67"/>
        <v>0</v>
      </c>
      <c r="Q167" s="75">
        <f t="shared" si="67"/>
        <v>0</v>
      </c>
      <c r="R167" s="79">
        <f t="shared" si="67"/>
        <v>476.5</v>
      </c>
      <c r="S167" s="79">
        <f t="shared" si="67"/>
        <v>476.5</v>
      </c>
      <c r="T167" s="22"/>
    </row>
    <row r="168" spans="1:20" s="90" customFormat="1" ht="45">
      <c r="A168" s="237"/>
      <c r="B168" s="177" t="s">
        <v>229</v>
      </c>
      <c r="C168" s="159" t="s">
        <v>93</v>
      </c>
      <c r="D168" s="159" t="s">
        <v>26</v>
      </c>
      <c r="E168" s="92" t="s">
        <v>230</v>
      </c>
      <c r="F168" s="159" t="s">
        <v>53</v>
      </c>
      <c r="G168" s="175">
        <v>418.86</v>
      </c>
      <c r="H168" s="73">
        <f>SUM(I168:Q168)</f>
        <v>551.5</v>
      </c>
      <c r="I168" s="79">
        <v>476.5</v>
      </c>
      <c r="J168" s="74">
        <v>75</v>
      </c>
      <c r="K168" s="75"/>
      <c r="L168" s="75"/>
      <c r="M168" s="75"/>
      <c r="N168" s="79"/>
      <c r="O168" s="79"/>
      <c r="P168" s="75"/>
      <c r="Q168" s="79"/>
      <c r="R168" s="89">
        <v>476.5</v>
      </c>
      <c r="S168" s="89">
        <v>476.5</v>
      </c>
      <c r="T168" s="22">
        <f>I168-G168</f>
        <v>57.639999999999986</v>
      </c>
    </row>
    <row r="169" spans="1:20" s="69" customFormat="1" ht="15" hidden="1">
      <c r="A169" s="237"/>
      <c r="B169" s="215" t="s">
        <v>231</v>
      </c>
      <c r="C169" s="216" t="s">
        <v>55</v>
      </c>
      <c r="D169" s="216"/>
      <c r="E169" s="59"/>
      <c r="F169" s="216"/>
      <c r="G169" s="165">
        <f aca="true" t="shared" si="68" ref="G169:G174">SUM(F169:F169)</f>
        <v>0</v>
      </c>
      <c r="H169" s="165"/>
      <c r="I169" s="165">
        <f aca="true" t="shared" si="69" ref="I169:I174">SUM(G169:G169)</f>
        <v>0</v>
      </c>
      <c r="J169" s="166"/>
      <c r="K169" s="167"/>
      <c r="L169" s="167"/>
      <c r="M169" s="167"/>
      <c r="N169" s="165"/>
      <c r="O169" s="165"/>
      <c r="P169" s="167"/>
      <c r="Q169" s="165"/>
      <c r="R169" s="88"/>
      <c r="S169" s="88"/>
      <c r="T169" s="22"/>
    </row>
    <row r="170" spans="1:20" s="69" customFormat="1" ht="15" hidden="1">
      <c r="A170" s="237"/>
      <c r="B170" s="215" t="s">
        <v>232</v>
      </c>
      <c r="C170" s="216" t="s">
        <v>55</v>
      </c>
      <c r="D170" s="216" t="s">
        <v>85</v>
      </c>
      <c r="E170" s="59"/>
      <c r="F170" s="216"/>
      <c r="G170" s="165">
        <f t="shared" si="68"/>
        <v>0</v>
      </c>
      <c r="H170" s="165"/>
      <c r="I170" s="165">
        <f t="shared" si="69"/>
        <v>0</v>
      </c>
      <c r="J170" s="166"/>
      <c r="K170" s="167"/>
      <c r="L170" s="167"/>
      <c r="M170" s="167"/>
      <c r="N170" s="165"/>
      <c r="O170" s="165"/>
      <c r="P170" s="167"/>
      <c r="Q170" s="165"/>
      <c r="R170" s="88"/>
      <c r="S170" s="88"/>
      <c r="T170" s="22"/>
    </row>
    <row r="171" spans="1:20" s="90" customFormat="1" ht="15" hidden="1">
      <c r="A171" s="237"/>
      <c r="B171" s="164" t="s">
        <v>42</v>
      </c>
      <c r="C171" s="101" t="s">
        <v>55</v>
      </c>
      <c r="D171" s="101" t="s">
        <v>85</v>
      </c>
      <c r="E171" s="50" t="s">
        <v>43</v>
      </c>
      <c r="F171" s="101"/>
      <c r="G171" s="165">
        <f t="shared" si="68"/>
        <v>0</v>
      </c>
      <c r="H171" s="165"/>
      <c r="I171" s="165">
        <f t="shared" si="69"/>
        <v>0</v>
      </c>
      <c r="J171" s="166"/>
      <c r="K171" s="167"/>
      <c r="L171" s="167"/>
      <c r="M171" s="167"/>
      <c r="N171" s="165"/>
      <c r="O171" s="165"/>
      <c r="P171" s="167"/>
      <c r="Q171" s="165"/>
      <c r="R171" s="104"/>
      <c r="S171" s="104"/>
      <c r="T171" s="22"/>
    </row>
    <row r="172" spans="1:20" s="90" customFormat="1" ht="30" hidden="1">
      <c r="A172" s="237"/>
      <c r="B172" s="164" t="s">
        <v>44</v>
      </c>
      <c r="C172" s="101" t="s">
        <v>55</v>
      </c>
      <c r="D172" s="101" t="s">
        <v>85</v>
      </c>
      <c r="E172" s="50" t="s">
        <v>45</v>
      </c>
      <c r="F172" s="101"/>
      <c r="G172" s="165">
        <f t="shared" si="68"/>
        <v>0</v>
      </c>
      <c r="H172" s="165"/>
      <c r="I172" s="165">
        <f t="shared" si="69"/>
        <v>0</v>
      </c>
      <c r="J172" s="166"/>
      <c r="K172" s="167"/>
      <c r="L172" s="167"/>
      <c r="M172" s="167"/>
      <c r="N172" s="165"/>
      <c r="O172" s="165"/>
      <c r="P172" s="167"/>
      <c r="Q172" s="165"/>
      <c r="R172" s="104"/>
      <c r="S172" s="104"/>
      <c r="T172" s="22"/>
    </row>
    <row r="173" spans="1:22" s="90" customFormat="1" ht="75" hidden="1">
      <c r="A173" s="237"/>
      <c r="B173" s="164" t="s">
        <v>233</v>
      </c>
      <c r="C173" s="50" t="s">
        <v>55</v>
      </c>
      <c r="D173" s="50" t="s">
        <v>85</v>
      </c>
      <c r="E173" s="50" t="s">
        <v>234</v>
      </c>
      <c r="F173" s="50" t="s">
        <v>182</v>
      </c>
      <c r="G173" s="165">
        <f t="shared" si="68"/>
        <v>0</v>
      </c>
      <c r="H173" s="165"/>
      <c r="I173" s="165">
        <f t="shared" si="69"/>
        <v>0</v>
      </c>
      <c r="J173" s="166"/>
      <c r="K173" s="167"/>
      <c r="L173" s="167"/>
      <c r="M173" s="167"/>
      <c r="N173" s="165"/>
      <c r="O173" s="165"/>
      <c r="P173" s="167"/>
      <c r="Q173" s="165"/>
      <c r="R173" s="217"/>
      <c r="S173" s="104"/>
      <c r="T173" s="22"/>
      <c r="V173" s="1"/>
    </row>
    <row r="174" spans="1:22" s="90" customFormat="1" ht="75" hidden="1">
      <c r="A174" s="237"/>
      <c r="B174" s="80" t="s">
        <v>235</v>
      </c>
      <c r="C174" s="50" t="s">
        <v>55</v>
      </c>
      <c r="D174" s="50" t="s">
        <v>85</v>
      </c>
      <c r="E174" s="50" t="s">
        <v>236</v>
      </c>
      <c r="F174" s="50" t="s">
        <v>33</v>
      </c>
      <c r="G174" s="165">
        <f t="shared" si="68"/>
        <v>0</v>
      </c>
      <c r="H174" s="165"/>
      <c r="I174" s="165">
        <f t="shared" si="69"/>
        <v>0</v>
      </c>
      <c r="J174" s="166"/>
      <c r="K174" s="167"/>
      <c r="L174" s="167"/>
      <c r="M174" s="167"/>
      <c r="N174" s="165"/>
      <c r="O174" s="165"/>
      <c r="P174" s="167"/>
      <c r="Q174" s="165"/>
      <c r="R174" s="217"/>
      <c r="S174" s="104"/>
      <c r="T174" s="22"/>
      <c r="V174" s="1"/>
    </row>
    <row r="175" spans="1:23" s="69" customFormat="1" ht="47.25">
      <c r="A175" s="237">
        <v>730</v>
      </c>
      <c r="B175" s="218" t="s">
        <v>237</v>
      </c>
      <c r="C175" s="219"/>
      <c r="D175" s="219"/>
      <c r="E175" s="67"/>
      <c r="F175" s="219"/>
      <c r="G175" s="220">
        <f>G176</f>
        <v>12.1</v>
      </c>
      <c r="H175" s="62">
        <f aca="true" t="shared" si="70" ref="H175:H181">SUM(I175:Q175)</f>
        <v>7</v>
      </c>
      <c r="I175" s="220">
        <f aca="true" t="shared" si="71" ref="I175:S179">I176</f>
        <v>7</v>
      </c>
      <c r="J175" s="221">
        <f t="shared" si="71"/>
        <v>0</v>
      </c>
      <c r="K175" s="222">
        <f t="shared" si="71"/>
        <v>0</v>
      </c>
      <c r="L175" s="222">
        <f t="shared" si="71"/>
        <v>0</v>
      </c>
      <c r="M175" s="222">
        <f t="shared" si="71"/>
        <v>0</v>
      </c>
      <c r="N175" s="222">
        <f t="shared" si="71"/>
        <v>0</v>
      </c>
      <c r="O175" s="222">
        <f t="shared" si="71"/>
        <v>0</v>
      </c>
      <c r="P175" s="222">
        <f t="shared" si="71"/>
        <v>0</v>
      </c>
      <c r="Q175" s="222">
        <f t="shared" si="71"/>
        <v>0</v>
      </c>
      <c r="R175" s="220">
        <f t="shared" si="71"/>
        <v>7</v>
      </c>
      <c r="S175" s="220">
        <f t="shared" si="71"/>
        <v>7</v>
      </c>
      <c r="T175" s="22"/>
      <c r="W175" s="69" t="s">
        <v>238</v>
      </c>
    </row>
    <row r="176" spans="1:20" s="69" customFormat="1" ht="15">
      <c r="A176" s="237"/>
      <c r="B176" s="48" t="s">
        <v>23</v>
      </c>
      <c r="C176" s="67" t="s">
        <v>24</v>
      </c>
      <c r="D176" s="67"/>
      <c r="E176" s="67"/>
      <c r="F176" s="67"/>
      <c r="G176" s="51">
        <f>G177</f>
        <v>12.1</v>
      </c>
      <c r="H176" s="62">
        <f t="shared" si="70"/>
        <v>7</v>
      </c>
      <c r="I176" s="51">
        <f t="shared" si="71"/>
        <v>7</v>
      </c>
      <c r="J176" s="53">
        <f t="shared" si="71"/>
        <v>0</v>
      </c>
      <c r="K176" s="54">
        <f t="shared" si="71"/>
        <v>0</v>
      </c>
      <c r="L176" s="54">
        <f t="shared" si="71"/>
        <v>0</v>
      </c>
      <c r="M176" s="54">
        <f t="shared" si="71"/>
        <v>0</v>
      </c>
      <c r="N176" s="54">
        <f t="shared" si="71"/>
        <v>0</v>
      </c>
      <c r="O176" s="54">
        <f t="shared" si="71"/>
        <v>0</v>
      </c>
      <c r="P176" s="54">
        <f t="shared" si="71"/>
        <v>0</v>
      </c>
      <c r="Q176" s="54">
        <f t="shared" si="71"/>
        <v>0</v>
      </c>
      <c r="R176" s="51">
        <f t="shared" si="71"/>
        <v>7</v>
      </c>
      <c r="S176" s="51">
        <f t="shared" si="71"/>
        <v>7</v>
      </c>
      <c r="T176" s="22"/>
    </row>
    <row r="177" spans="1:20" s="69" customFormat="1" ht="85.5">
      <c r="A177" s="237"/>
      <c r="B177" s="93" t="s">
        <v>239</v>
      </c>
      <c r="C177" s="67" t="s">
        <v>24</v>
      </c>
      <c r="D177" s="67" t="s">
        <v>87</v>
      </c>
      <c r="E177" s="67"/>
      <c r="F177" s="67"/>
      <c r="G177" s="51">
        <f>G178</f>
        <v>12.1</v>
      </c>
      <c r="H177" s="62">
        <f t="shared" si="70"/>
        <v>7</v>
      </c>
      <c r="I177" s="51">
        <f t="shared" si="71"/>
        <v>7</v>
      </c>
      <c r="J177" s="53">
        <f t="shared" si="71"/>
        <v>0</v>
      </c>
      <c r="K177" s="54">
        <f t="shared" si="71"/>
        <v>0</v>
      </c>
      <c r="L177" s="54">
        <f t="shared" si="71"/>
        <v>0</v>
      </c>
      <c r="M177" s="54">
        <f t="shared" si="71"/>
        <v>0</v>
      </c>
      <c r="N177" s="54">
        <f t="shared" si="71"/>
        <v>0</v>
      </c>
      <c r="O177" s="54">
        <f t="shared" si="71"/>
        <v>0</v>
      </c>
      <c r="P177" s="54">
        <f t="shared" si="71"/>
        <v>0</v>
      </c>
      <c r="Q177" s="54">
        <f t="shared" si="71"/>
        <v>0</v>
      </c>
      <c r="R177" s="51">
        <f t="shared" si="71"/>
        <v>7</v>
      </c>
      <c r="S177" s="51">
        <f t="shared" si="71"/>
        <v>7</v>
      </c>
      <c r="T177" s="223">
        <f>I177-G177</f>
        <v>-5.1</v>
      </c>
    </row>
    <row r="178" spans="1:20" s="90" customFormat="1" ht="135">
      <c r="A178" s="237"/>
      <c r="B178" s="99" t="s">
        <v>67</v>
      </c>
      <c r="C178" s="71" t="s">
        <v>24</v>
      </c>
      <c r="D178" s="71" t="s">
        <v>87</v>
      </c>
      <c r="E178" s="71" t="s">
        <v>35</v>
      </c>
      <c r="F178" s="71"/>
      <c r="G178" s="79">
        <f>G179</f>
        <v>12.1</v>
      </c>
      <c r="H178" s="94">
        <f t="shared" si="70"/>
        <v>7</v>
      </c>
      <c r="I178" s="79">
        <f t="shared" si="71"/>
        <v>7</v>
      </c>
      <c r="J178" s="74">
        <f t="shared" si="71"/>
        <v>0</v>
      </c>
      <c r="K178" s="75">
        <f t="shared" si="71"/>
        <v>0</v>
      </c>
      <c r="L178" s="75">
        <f t="shared" si="71"/>
        <v>0</v>
      </c>
      <c r="M178" s="75">
        <f t="shared" si="71"/>
        <v>0</v>
      </c>
      <c r="N178" s="75">
        <f t="shared" si="71"/>
        <v>0</v>
      </c>
      <c r="O178" s="75">
        <f t="shared" si="71"/>
        <v>0</v>
      </c>
      <c r="P178" s="75">
        <f t="shared" si="71"/>
        <v>0</v>
      </c>
      <c r="Q178" s="75">
        <f t="shared" si="71"/>
        <v>0</v>
      </c>
      <c r="R178" s="79">
        <f t="shared" si="71"/>
        <v>7</v>
      </c>
      <c r="S178" s="79">
        <f t="shared" si="71"/>
        <v>7</v>
      </c>
      <c r="T178" s="22"/>
    </row>
    <row r="179" spans="1:20" s="90" customFormat="1" ht="69.75" customHeight="1">
      <c r="A179" s="237"/>
      <c r="B179" s="99" t="s">
        <v>36</v>
      </c>
      <c r="C179" s="71" t="s">
        <v>24</v>
      </c>
      <c r="D179" s="71" t="s">
        <v>87</v>
      </c>
      <c r="E179" s="71" t="s">
        <v>37</v>
      </c>
      <c r="F179" s="71"/>
      <c r="G179" s="79">
        <f>G180</f>
        <v>12.1</v>
      </c>
      <c r="H179" s="94">
        <f t="shared" si="70"/>
        <v>7</v>
      </c>
      <c r="I179" s="79">
        <f t="shared" si="71"/>
        <v>7</v>
      </c>
      <c r="J179" s="74">
        <f t="shared" si="71"/>
        <v>0</v>
      </c>
      <c r="K179" s="75">
        <f t="shared" si="71"/>
        <v>0</v>
      </c>
      <c r="L179" s="75">
        <f t="shared" si="71"/>
        <v>0</v>
      </c>
      <c r="M179" s="75">
        <f t="shared" si="71"/>
        <v>0</v>
      </c>
      <c r="N179" s="75">
        <f t="shared" si="71"/>
        <v>0</v>
      </c>
      <c r="O179" s="75">
        <f t="shared" si="71"/>
        <v>0</v>
      </c>
      <c r="P179" s="75">
        <f t="shared" si="71"/>
        <v>0</v>
      </c>
      <c r="Q179" s="75">
        <f t="shared" si="71"/>
        <v>0</v>
      </c>
      <c r="R179" s="79">
        <f t="shared" si="71"/>
        <v>7</v>
      </c>
      <c r="S179" s="79">
        <f t="shared" si="71"/>
        <v>7</v>
      </c>
      <c r="T179" s="22"/>
    </row>
    <row r="180" spans="1:20" s="90" customFormat="1" ht="66" customHeight="1">
      <c r="A180" s="237"/>
      <c r="B180" s="99" t="s">
        <v>240</v>
      </c>
      <c r="C180" s="71" t="s">
        <v>24</v>
      </c>
      <c r="D180" s="71" t="s">
        <v>87</v>
      </c>
      <c r="E180" s="71" t="s">
        <v>241</v>
      </c>
      <c r="F180" s="71" t="s">
        <v>33</v>
      </c>
      <c r="G180" s="79">
        <v>12.1</v>
      </c>
      <c r="H180" s="94">
        <f t="shared" si="70"/>
        <v>7</v>
      </c>
      <c r="I180" s="79">
        <v>7</v>
      </c>
      <c r="J180" s="74"/>
      <c r="K180" s="75"/>
      <c r="L180" s="75"/>
      <c r="M180" s="75"/>
      <c r="N180" s="79"/>
      <c r="O180" s="79"/>
      <c r="P180" s="75"/>
      <c r="Q180" s="79"/>
      <c r="R180" s="79">
        <v>7</v>
      </c>
      <c r="S180" s="79">
        <v>7</v>
      </c>
      <c r="T180" s="22"/>
    </row>
    <row r="181" spans="1:20" s="90" customFormat="1" ht="15.75">
      <c r="A181" s="47"/>
      <c r="B181" s="224" t="s">
        <v>242</v>
      </c>
      <c r="C181" s="71"/>
      <c r="D181" s="71"/>
      <c r="E181" s="71"/>
      <c r="F181" s="71"/>
      <c r="G181" s="225">
        <f>SUM(G19,G175)</f>
        <v>38153.8</v>
      </c>
      <c r="H181" s="61">
        <f t="shared" si="70"/>
        <v>55770.996419999996</v>
      </c>
      <c r="I181" s="225">
        <f aca="true" t="shared" si="72" ref="I181:S181">SUM(I19,I175)</f>
        <v>41240.5</v>
      </c>
      <c r="J181" s="226">
        <f t="shared" si="72"/>
        <v>14530.49642</v>
      </c>
      <c r="K181" s="227">
        <f t="shared" si="72"/>
        <v>0</v>
      </c>
      <c r="L181" s="227">
        <f t="shared" si="72"/>
        <v>0</v>
      </c>
      <c r="M181" s="227">
        <f t="shared" si="72"/>
        <v>0</v>
      </c>
      <c r="N181" s="227">
        <f t="shared" si="72"/>
        <v>0</v>
      </c>
      <c r="O181" s="227">
        <f t="shared" si="72"/>
        <v>0</v>
      </c>
      <c r="P181" s="227">
        <f t="shared" si="72"/>
        <v>0</v>
      </c>
      <c r="Q181" s="227">
        <f t="shared" si="72"/>
        <v>0</v>
      </c>
      <c r="R181" s="225">
        <f t="shared" si="72"/>
        <v>50859.4</v>
      </c>
      <c r="S181" s="225">
        <f t="shared" si="72"/>
        <v>41748.1</v>
      </c>
      <c r="T181" s="228">
        <f>I181-G181</f>
        <v>3086.699999999997</v>
      </c>
    </row>
    <row r="182" ht="12.75">
      <c r="J182" s="229"/>
    </row>
    <row r="183" ht="12.75">
      <c r="J183" s="229"/>
    </row>
    <row r="184" ht="12.75">
      <c r="J184" s="229"/>
    </row>
    <row r="185" spans="6:10" ht="12.75">
      <c r="F185"/>
      <c r="I185" s="3" t="s">
        <v>243</v>
      </c>
      <c r="J185" s="229">
        <f>J175+J155+J151+J148+J143+J141+J136+J82+J72+J67+J64+J56+J38+J34+J21+J145</f>
        <v>13444.48064</v>
      </c>
    </row>
    <row r="186" spans="9:10" ht="12.75">
      <c r="I186" s="230" t="s">
        <v>244</v>
      </c>
      <c r="J186" s="229">
        <v>1086.01578</v>
      </c>
    </row>
    <row r="187" ht="12.75">
      <c r="J187" s="231">
        <f>SUM(J185:J186)</f>
        <v>14530.49642</v>
      </c>
    </row>
    <row r="188" ht="12.75">
      <c r="J188" s="7">
        <f>J181-J187</f>
        <v>0</v>
      </c>
    </row>
  </sheetData>
  <sheetProtection selectLockedCells="1" selectUnlockedCells="1"/>
  <autoFilter ref="A17:T181"/>
  <mergeCells count="12">
    <mergeCell ref="R1:S1"/>
    <mergeCell ref="I2:S2"/>
    <mergeCell ref="I3:S3"/>
    <mergeCell ref="F7:S7"/>
    <mergeCell ref="F8:S8"/>
    <mergeCell ref="F9:S9"/>
    <mergeCell ref="F11:S11"/>
    <mergeCell ref="F12:S12"/>
    <mergeCell ref="F13:S13"/>
    <mergeCell ref="A15:S15"/>
    <mergeCell ref="A19:A174"/>
    <mergeCell ref="A175:A180"/>
  </mergeCells>
  <printOptions/>
  <pageMargins left="0.5513888888888889" right="0.19652777777777777" top="0.45208333333333334" bottom="0.3527777777777778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2022-03-24T07:42:47Z</dcterms:modified>
  <cp:category/>
  <cp:version/>
  <cp:contentType/>
  <cp:contentStatus/>
</cp:coreProperties>
</file>