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_xlnm._FilterDatabase" localSheetId="0" hidden="1">'лист'!$T$1:$T$65536</definedName>
    <definedName name="Excel_BuiltIn__FilterDatabase" localSheetId="0">'лист'!$A$14:$T$167</definedName>
    <definedName name="Excel_BuiltIn_Print_Area" localSheetId="0">'лист'!$A$1:$P$167</definedName>
    <definedName name="_xlnm.Print_Area" localSheetId="0">'лист'!$A$1:$P$167</definedName>
  </definedNames>
  <calcPr fullCalcOnLoad="1"/>
</workbook>
</file>

<file path=xl/sharedStrings.xml><?xml version="1.0" encoding="utf-8"?>
<sst xmlns="http://schemas.openxmlformats.org/spreadsheetml/2006/main" count="640" uniqueCount="230">
  <si>
    <t>Приложение №2</t>
  </si>
  <si>
    <t>к решению Совета народных депутатов муниципального образования Андреевское сельское поселение</t>
  </si>
  <si>
    <t>Приложение № 4</t>
  </si>
  <si>
    <t>Ведомственная структура расходов бюджета муниципального образования
 Андреевское сельское поселение на 2021 год и на плановый период 2022 и 2023 годов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</si>
  <si>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</si>
  <si>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</si>
  <si>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</si>
  <si>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</si>
  <si>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</si>
  <si>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</si>
  <si>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</si>
  <si>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Утвержденный план 
На 2020 год</t>
  </si>
  <si>
    <t>План 
На 2021 год</t>
  </si>
  <si>
    <t>Утв.План 
На 2021 год</t>
  </si>
  <si>
    <t>март</t>
  </si>
  <si>
    <t>Июнь</t>
  </si>
  <si>
    <t>План 
На 2022 год</t>
  </si>
  <si>
    <t>План 
На 2023 год</t>
  </si>
  <si>
    <t>Администрация Андреевского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</si>
  <si>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</si>
  <si>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</si>
  <si>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</si>
  <si>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</si>
  <si>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 " </t>
  </si>
  <si>
    <t>05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</si>
  <si>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</si>
  <si>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</si>
  <si>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обеспечения  государственных (муниципальных) нужд)</t>
  </si>
  <si>
    <t>0500180020</t>
  </si>
  <si>
    <t>200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</si>
  <si>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 »</t>
  </si>
  <si>
    <t>06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</si>
  <si>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</si>
  <si>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06001</t>
  </si>
  <si>
    <t>Расходы на обеспечение  деятельности учреждений и органов власти  (Закупка товаров, работ и услуг для обеспечения государственных (муниципальных) нужд)</t>
  </si>
  <si>
    <t>0600180020</t>
  </si>
  <si>
    <t>Расходы на обеспечение деятельности учреждений и органов власти (Иные бюджетные ассигнования)</t>
  </si>
  <si>
    <t>800</t>
  </si>
  <si>
    <t>Непрограммные расходы</t>
  </si>
  <si>
    <t>99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</si>
  <si>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</si>
  <si>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</si>
  <si>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</si>
  <si>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</si>
  <si>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</si>
  <si>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</si>
  <si>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</si>
  <si>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</si>
  <si>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</si>
  <si>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500</t>
  </si>
  <si>
    <t>Резервные фонды</t>
  </si>
  <si>
    <t>11</t>
  </si>
  <si>
    <t>Резервный фонд администрации муниципального образования (Иные бюджетные ассигнования)</t>
  </si>
  <si>
    <t>9990060040</t>
  </si>
  <si>
    <t>Другие общегосударственные вопросы</t>
  </si>
  <si>
    <t>13</t>
  </si>
  <si>
    <t>Муниципальная программа «Развитие муниципальной службы в муниципальном образовании Андреевское сельское поселение Александровского района»</t>
  </si>
  <si>
    <t>Расходы на обеспечение деятельности учреждений и органов власти (Закупка товаров, работ и услуг для обеспечения государственных (муниципальных) нужд)</t>
  </si>
  <si>
    <t xml:space="preserve">Основное мероприятие «Формирование эффективной системы управления муниципальной службой» </t>
  </si>
  <si>
    <t>05002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</si>
  <si>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обеспечения государственных (муниципальных) нужд)</t>
  </si>
  <si>
    <t>0500262100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</si>
  <si>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поселения»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</si>
  <si>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</si>
  <si>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0600180080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</si>
  <si>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</si>
  <si>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060018Б010</t>
  </si>
  <si>
    <t>Расходы на обеспечение деятельности МКУ "АХО Андреевского сельского поселения" (Закупка товаров, работ и услуг для обеспечения государственных (муниципальных) нужд)</t>
  </si>
  <si>
    <t>060018Б020</t>
  </si>
  <si>
    <t>Основное мероприятие "Расходы на уплату налогов на имущество и транспорт"</t>
  </si>
  <si>
    <t>06002</t>
  </si>
  <si>
    <t>Расходы на обеспечение деятельности МКУ "АХО Андреевского сельского поселения" (Иные бюджетные ассигнования)</t>
  </si>
  <si>
    <t>060028Б020</t>
  </si>
  <si>
    <t>Основное мероприятие "Расходы по укреплению материально-технической базы"</t>
  </si>
  <si>
    <t>06003</t>
  </si>
  <si>
    <t>060038Б020</t>
  </si>
  <si>
    <t xml:space="preserve"> Непрограммные расходы  </t>
  </si>
  <si>
    <t>Расходы по оплате исполнительных листов и судебных решений (Иные бюджетные ассигнования)</t>
  </si>
  <si>
    <t>9990060150</t>
  </si>
  <si>
    <t>Национальная оборона</t>
  </si>
  <si>
    <t>02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</si>
  <si>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</si>
  <si>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</si>
  <si>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</si>
  <si>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</si>
  <si>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</si>
  <si>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</si>
  <si>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 xml:space="preserve">Гражданская оборона </t>
  </si>
  <si>
    <t>09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</si>
  <si>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области"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</si>
  <si>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</si>
  <si>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</si>
  <si>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обеспечения государственных (муниципальных) нужд)</t>
  </si>
  <si>
    <t>0200160050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</si>
  <si>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</si>
  <si>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10</t>
  </si>
  <si>
    <t>Муниципальная программа "Развитие системы пожарной безопасности на территории Андреевского сельского поселения "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</si>
  <si>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</si>
  <si>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</si>
  <si>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обеспечения государственных (муниципальных) нужд)</t>
  </si>
  <si>
    <t>1100160090</t>
  </si>
  <si>
    <t>Национальная экономика</t>
  </si>
  <si>
    <t>Общеэкономические вопросы</t>
  </si>
  <si>
    <t xml:space="preserve"> Иные непрограммные расходы  </t>
  </si>
  <si>
    <t>99 9</t>
  </si>
  <si>
    <t xml:space="preserve"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 </t>
  </si>
  <si>
    <t>9990080090</t>
  </si>
  <si>
    <t>Другие вопросы в области национальной экономики</t>
  </si>
  <si>
    <t>12</t>
  </si>
  <si>
    <t>в том числе: до МРОТ 12792 по АХО</t>
  </si>
  <si>
    <t>в том числе: до ср.зарплаты по культуре (прогноз 2021г.- 29664)</t>
  </si>
  <si>
    <t>Расходы на мероприятия по проведению оценки и предпродажной подготовки земельных участков (Закупка товаров, работ и услуг для обеспечения государственных (муниципальных) нужд)</t>
  </si>
  <si>
    <t>9990060300</t>
  </si>
  <si>
    <t>Жилищно-коммунальное хозяйство</t>
  </si>
  <si>
    <t>Жилищное хозяйство</t>
  </si>
  <si>
    <t>Муниципальная программа «Капитальный ремонт многоквартирных домов муниципального образования  Андреевское сельское поселение»</t>
  </si>
  <si>
    <t xml:space="preserve">Основное мероприятие "Ремонт муниципального имущества" </t>
  </si>
  <si>
    <t>01001</t>
  </si>
  <si>
    <t>Расходы на ремонт муниципального имущества (Закупка товаров, работ и услуг для обеспечения государственных (муниципальных) нужд)</t>
  </si>
  <si>
    <t>0100162050</t>
  </si>
  <si>
    <t>Основное мероприятие «Оплата взносов на  капитальный ремонт многоквартирных домов»</t>
  </si>
  <si>
    <t>01002</t>
  </si>
  <si>
    <t>Расходы на оплату взносов на  капитальный ремонт многоквартирных домов (Закупка товаров, работ и услуг для обеспечения государственных (муниципальных) нужд)</t>
  </si>
  <si>
    <t>0100262060</t>
  </si>
  <si>
    <t xml:space="preserve">Непрограммные расходы 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</si>
  <si>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</si>
  <si>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</si>
  <si>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</si>
  <si>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>Благоустройство</t>
  </si>
  <si>
    <t>Муниципальная программа «Комплексная программа благоустройства территории Андреевского сельского поселения»</t>
  </si>
  <si>
    <t>Основное мероприятие «Уличное освещение»</t>
  </si>
  <si>
    <t>03001</t>
  </si>
  <si>
    <t>Расходы на мероприятия по благоустройству территории поселения (Закупка товаров, работ и услуг для обеспечения государственных (муниципальных) нужд)</t>
  </si>
  <si>
    <t>0300162070</t>
  </si>
  <si>
    <t>Расходы на уличное освещение (Закупка товаров, работ и услуг для обеспечения государственных (муниципальных) нужд)</t>
  </si>
  <si>
    <t>Основное мероприятие «Содержание сетей уличного освещения»</t>
  </si>
  <si>
    <t>03002</t>
  </si>
  <si>
    <t>Расходы на мероприятия по благоустройству территории поселения  (Закупка товаров, работ и услуг для обеспечения государственных (муниципальных) нужд)</t>
  </si>
  <si>
    <t>0300262070</t>
  </si>
  <si>
    <t>Основное мероприятие «Организация и содержание мест захоронения»</t>
  </si>
  <si>
    <t>03003</t>
  </si>
  <si>
    <t>0300362070</t>
  </si>
  <si>
    <t>Основное мероприятие «Прочие мероприятия по благоустройству»</t>
  </si>
  <si>
    <t>03004</t>
  </si>
  <si>
    <t>0300462070</t>
  </si>
  <si>
    <t>Основное мероприятие «Мероприятия по предотвращению распространения борщевика Сосновского»</t>
  </si>
  <si>
    <t>03006</t>
  </si>
  <si>
    <t>Расходы на реализацию мероприятий по предотвращению распространения борщевика Сосновского (Закупка товаров, работ и услуг для обеспечения государственных (муниципальных) нужд)</t>
  </si>
  <si>
    <t>03006S1670</t>
  </si>
  <si>
    <t>в том числе за счет средств местного бюджета</t>
  </si>
  <si>
    <t>Расходные обязательства, связанные с федеральной программой «Увековечение памяти погибших при защите Отечества на 2019-2024 годы» (Закупка товаров, работ и услуг для обеспечения государственных (муниципальных) нужд)</t>
  </si>
  <si>
    <t>99900L2990</t>
  </si>
  <si>
    <t>Охрана окружающей среды</t>
  </si>
  <si>
    <t>Другие вопросы в области охраны окружающей среды</t>
  </si>
  <si>
    <t>Основное мероприятие «Ликвидация стихийных свалок»</t>
  </si>
  <si>
    <t>03005</t>
  </si>
  <si>
    <t>0300562070</t>
  </si>
  <si>
    <t>Образование</t>
  </si>
  <si>
    <t>07</t>
  </si>
  <si>
    <t xml:space="preserve">Молодежная политика </t>
  </si>
  <si>
    <t>Расходы на проведение мероприятий бюджетными учреждениями (Предоставление субсидий бюджетным, автономным учреждениям и иным некоммерческим организациям)</t>
  </si>
  <si>
    <t>9990040060</t>
  </si>
  <si>
    <t>600</t>
  </si>
  <si>
    <t>Культура, кинематография</t>
  </si>
  <si>
    <t>08</t>
  </si>
  <si>
    <t>Культура</t>
  </si>
  <si>
    <t>Муниципальная программа "Сохранение и развитие культуры муниципального образования Андреевское сельское поселение "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</si>
  <si>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</si>
  <si>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</si>
  <si>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</si>
  <si>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</si>
  <si>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</si>
  <si>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0400140080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</si>
  <si>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</si>
  <si>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04001S0390</t>
  </si>
  <si>
    <t>Основное мероприятие "Проведение культурно-массовых мероприятий  муниципальными учреждениями культуры"</t>
  </si>
  <si>
    <t>04002</t>
  </si>
  <si>
    <t>0400240060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</si>
  <si>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</si>
  <si>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</si>
  <si>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</si>
  <si>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0400371960</t>
  </si>
  <si>
    <t>Основное мероприятие «Гранты на реализацию творческих проектов на селе в сфере культуры»</t>
  </si>
  <si>
    <t>04008</t>
  </si>
  <si>
    <t>Иные межбюджетные трансферты на выделение грантов на реализацию творческих проектов на селе в сфере культуры (Предоставление субсидий бюджетным, автономным учреждениям и иным некоммерческим организациям)</t>
  </si>
  <si>
    <t>0400871330</t>
  </si>
  <si>
    <t>Основное мероприятие «Федеральный проект «Культурная среда» национального проекта «Культура»</t>
  </si>
  <si>
    <t>040А1</t>
  </si>
  <si>
    <t>Государственная поддержка отрасли культуры на 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 (Предоставление субсидий бюджетным, автономным учреждениям и иным некоммерческим организациям)</t>
  </si>
  <si>
    <t>040А155196</t>
  </si>
  <si>
    <t>Социальная политика</t>
  </si>
  <si>
    <t>Пенсионное обеспечение</t>
  </si>
  <si>
    <t>Муниципальная программа "Развитие муниципальной службы в муниципальном образовании Андреевское сельское поселение Александровского района "</t>
  </si>
  <si>
    <t>Основное мероприятие "Пенсионное обеспечение"</t>
  </si>
  <si>
    <t>05003</t>
  </si>
  <si>
    <t>Расходы на пенсионное обеспечение (Закупка товаров, работ и услуг для обеспечения государственных (муниципальных) нужд)</t>
  </si>
  <si>
    <t>0500360070</t>
  </si>
  <si>
    <t>Расходы на пенсионное обеспечение (Социальное обеспечение и иные выплаты населению)</t>
  </si>
  <si>
    <t>300</t>
  </si>
  <si>
    <t>Социальное обеспечение населения</t>
  </si>
  <si>
    <t>Расходы на обеспечение жильем многодетных семей  (Межбюджетные трансферты)</t>
  </si>
  <si>
    <t>9990010810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</si>
  <si>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</si>
  <si>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</si>
  <si>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Охрана семьи и детства</t>
  </si>
  <si>
    <t>Расходы на обеспечение жильем молодых семей (Межбюджетные трансферты)</t>
  </si>
  <si>
    <t>9990014970</t>
  </si>
  <si>
    <t>Физическая культура и спорт</t>
  </si>
  <si>
    <t>Массовый спорт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</si>
  <si>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</si>
  <si>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9990060060</t>
  </si>
  <si>
    <t>Расходы на ремонт спортивной площадки  (Закупка товаров, работ и услуг для обеспечения государственных (муниципальных) нужд)</t>
  </si>
  <si>
    <t>9990060180</t>
  </si>
  <si>
    <t xml:space="preserve">Совет народных депутатов Андреевского сельского поселения </t>
  </si>
  <si>
    <t xml:space="preserve">                                                                                                                                                 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</si>
  <si>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</si>
  <si>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учреждений и органов власти  (Закупка товаров, работ и услуг для обеспечения государственных (муниципальных) нужд)</t>
  </si>
  <si>
    <t>ИТОГО РАСХОДОВ:</t>
  </si>
  <si>
    <t>доходы</t>
  </si>
  <si>
    <t>ДОХОДЫ</t>
  </si>
  <si>
    <t>Собств.</t>
  </si>
  <si>
    <t>обл.</t>
  </si>
  <si>
    <t>иные из рай. Бюджета</t>
  </si>
  <si>
    <t>Отклонение</t>
  </si>
  <si>
    <t>бюдж</t>
  </si>
  <si>
    <t>фпс</t>
  </si>
  <si>
    <t>Б/О</t>
  </si>
  <si>
    <t>ЖКХ</t>
  </si>
  <si>
    <t>итого по уточнению</t>
  </si>
  <si>
    <t xml:space="preserve">От 21.06.2021         №   9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</si>
</sst>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0"/>
    <numFmt numFmtId="174" formatCode="#,##0.0"/>
    <numFmt numFmtId="175" formatCode="0.0"/>
    <numFmt numFmtId="176" formatCode="0.00000"/>
    <numFmt numFmtId="177" formatCode="000"/>
    <numFmt numFmtId="178" formatCode="0.0000"/>
  </numFmts>
  <fonts count="7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3" borderId="2" applyNumberFormat="0" applyAlignment="0" applyProtection="0"/>
    <xf numFmtId="0" fontId="57" fillId="34" borderId="3" applyNumberFormat="0" applyAlignment="0" applyProtection="0"/>
    <xf numFmtId="0" fontId="58" fillId="34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5" borderId="8" applyNumberFormat="0" applyAlignment="0" applyProtection="0"/>
    <xf numFmtId="0" fontId="64" fillId="0" borderId="0" applyNumberFormat="0" applyFill="0" applyBorder="0" applyAlignment="0" applyProtection="0"/>
    <xf numFmtId="0" fontId="65" fillId="36" borderId="0" applyNumberFormat="0" applyBorder="0" applyAlignment="0" applyProtection="0"/>
    <xf numFmtId="0" fontId="66" fillId="3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0" fillId="39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0" borderId="0" xfId="0" applyNumberFormat="1" applyFont="1" applyAlignment="1">
      <alignment horizontal="right"/>
    </xf>
    <xf numFmtId="173" fontId="12" fillId="0" borderId="0" xfId="0" applyNumberFormat="1" applyFont="1" applyFill="1" applyAlignment="1">
      <alignment horizontal="right"/>
    </xf>
    <xf numFmtId="172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2" fillId="4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Border="1" applyAlignment="1">
      <alignment horizontal="right" vertical="center"/>
    </xf>
    <xf numFmtId="173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4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72" fontId="15" fillId="0" borderId="0" xfId="0" applyNumberFormat="1" applyFont="1" applyAlignment="1">
      <alignment horizontal="right"/>
    </xf>
    <xf numFmtId="173" fontId="15" fillId="0" borderId="0" xfId="0" applyNumberFormat="1" applyFont="1" applyFill="1" applyAlignment="1">
      <alignment horizontal="right"/>
    </xf>
    <xf numFmtId="172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5" fillId="4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0" fontId="17" fillId="0" borderId="11" xfId="0" applyFont="1" applyBorder="1" applyAlignment="1">
      <alignment horizontal="left" vertical="center" textRotation="90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17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4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4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175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 wrapText="1"/>
    </xf>
    <xf numFmtId="172" fontId="20" fillId="40" borderId="11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49" fontId="20" fillId="0" borderId="11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/>
    </xf>
    <xf numFmtId="175" fontId="20" fillId="40" borderId="11" xfId="0" applyNumberFormat="1" applyFont="1" applyFill="1" applyBorder="1" applyAlignment="1">
      <alignment horizontal="center"/>
    </xf>
    <xf numFmtId="175" fontId="20" fillId="0" borderId="11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wrapText="1"/>
    </xf>
    <xf numFmtId="0" fontId="20" fillId="40" borderId="11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wrapText="1"/>
    </xf>
    <xf numFmtId="175" fontId="14" fillId="0" borderId="11" xfId="0" applyNumberFormat="1" applyFont="1" applyFill="1" applyBorder="1" applyAlignment="1">
      <alignment horizontal="center" wrapText="1"/>
    </xf>
    <xf numFmtId="0" fontId="14" fillId="40" borderId="11" xfId="0" applyNumberFormat="1" applyFont="1" applyFill="1" applyBorder="1" applyAlignment="1">
      <alignment horizontal="center" wrapText="1"/>
    </xf>
    <xf numFmtId="0" fontId="14" fillId="0" borderId="12" xfId="0" applyNumberFormat="1" applyFont="1" applyFill="1" applyBorder="1" applyAlignment="1">
      <alignment horizontal="center" wrapText="1"/>
    </xf>
    <xf numFmtId="0" fontId="14" fillId="40" borderId="12" xfId="0" applyNumberFormat="1" applyFont="1" applyFill="1" applyBorder="1" applyAlignment="1">
      <alignment horizontal="center" wrapText="1"/>
    </xf>
    <xf numFmtId="172" fontId="14" fillId="0" borderId="11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/>
    </xf>
    <xf numFmtId="0" fontId="14" fillId="40" borderId="11" xfId="0" applyNumberFormat="1" applyFont="1" applyFill="1" applyBorder="1" applyAlignment="1">
      <alignment horizontal="center"/>
    </xf>
    <xf numFmtId="175" fontId="14" fillId="0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wrapText="1"/>
    </xf>
    <xf numFmtId="177" fontId="22" fillId="0" borderId="11" xfId="0" applyNumberFormat="1" applyFont="1" applyFill="1" applyBorder="1" applyAlignment="1">
      <alignment horizontal="center" wrapText="1"/>
    </xf>
    <xf numFmtId="0" fontId="26" fillId="0" borderId="11" xfId="0" applyNumberFormat="1" applyFont="1" applyFill="1" applyBorder="1" applyAlignment="1">
      <alignment horizontal="center" wrapText="1"/>
    </xf>
    <xf numFmtId="172" fontId="22" fillId="0" borderId="11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center" wrapText="1"/>
    </xf>
    <xf numFmtId="0" fontId="22" fillId="40" borderId="11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center"/>
    </xf>
    <xf numFmtId="0" fontId="22" fillId="40" borderId="11" xfId="0" applyNumberFormat="1" applyFont="1" applyFill="1" applyBorder="1" applyAlignment="1">
      <alignment horizontal="center"/>
    </xf>
    <xf numFmtId="175" fontId="24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Fill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/>
    </xf>
    <xf numFmtId="0" fontId="13" fillId="40" borderId="11" xfId="0" applyNumberFormat="1" applyFont="1" applyFill="1" applyBorder="1" applyAlignment="1">
      <alignment horizontal="center"/>
    </xf>
    <xf numFmtId="175" fontId="13" fillId="0" borderId="11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41" borderId="11" xfId="0" applyFont="1" applyFill="1" applyBorder="1" applyAlignment="1">
      <alignment horizontal="left" vertical="center" wrapText="1"/>
    </xf>
    <xf numFmtId="49" fontId="14" fillId="41" borderId="11" xfId="0" applyNumberFormat="1" applyFont="1" applyFill="1" applyBorder="1" applyAlignment="1">
      <alignment horizontal="center" wrapText="1"/>
    </xf>
    <xf numFmtId="0" fontId="20" fillId="41" borderId="11" xfId="0" applyFont="1" applyFill="1" applyBorder="1" applyAlignment="1">
      <alignment horizontal="left" vertical="center" wrapText="1"/>
    </xf>
    <xf numFmtId="49" fontId="20" fillId="41" borderId="11" xfId="0" applyNumberFormat="1" applyFont="1" applyFill="1" applyBorder="1" applyAlignment="1">
      <alignment horizontal="center" wrapText="1"/>
    </xf>
    <xf numFmtId="178" fontId="20" fillId="40" borderId="11" xfId="0" applyNumberFormat="1" applyFont="1" applyFill="1" applyBorder="1" applyAlignment="1">
      <alignment horizontal="center" wrapText="1"/>
    </xf>
    <xf numFmtId="175" fontId="14" fillId="40" borderId="11" xfId="0" applyNumberFormat="1" applyFont="1" applyFill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left" vertical="center" wrapText="1"/>
    </xf>
    <xf numFmtId="176" fontId="14" fillId="0" borderId="11" xfId="0" applyNumberFormat="1" applyFont="1" applyFill="1" applyBorder="1" applyAlignment="1">
      <alignment horizontal="center" wrapText="1"/>
    </xf>
    <xf numFmtId="0" fontId="22" fillId="41" borderId="11" xfId="0" applyFont="1" applyFill="1" applyBorder="1" applyAlignment="1">
      <alignment horizontal="left" vertical="center" wrapText="1"/>
    </xf>
    <xf numFmtId="49" fontId="22" fillId="41" borderId="11" xfId="0" applyNumberFormat="1" applyFont="1" applyFill="1" applyBorder="1" applyAlignment="1">
      <alignment horizontal="center" wrapText="1"/>
    </xf>
    <xf numFmtId="173" fontId="14" fillId="0" borderId="11" xfId="0" applyNumberFormat="1" applyFont="1" applyFill="1" applyBorder="1" applyAlignment="1">
      <alignment horizontal="center" wrapText="1"/>
    </xf>
    <xf numFmtId="175" fontId="22" fillId="0" borderId="11" xfId="0" applyNumberFormat="1" applyFont="1" applyFill="1" applyBorder="1" applyAlignment="1">
      <alignment horizontal="center"/>
    </xf>
    <xf numFmtId="175" fontId="26" fillId="0" borderId="11" xfId="0" applyNumberFormat="1" applyFont="1" applyFill="1" applyBorder="1" applyAlignment="1">
      <alignment horizontal="center" wrapText="1"/>
    </xf>
    <xf numFmtId="0" fontId="27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 wrapText="1"/>
    </xf>
    <xf numFmtId="0" fontId="13" fillId="41" borderId="11" xfId="0" applyFont="1" applyFill="1" applyBorder="1" applyAlignment="1">
      <alignment horizontal="left" vertical="center" wrapText="1"/>
    </xf>
    <xf numFmtId="176" fontId="13" fillId="0" borderId="11" xfId="0" applyNumberFormat="1" applyFont="1" applyFill="1" applyBorder="1" applyAlignment="1">
      <alignment horizontal="center" wrapText="1"/>
    </xf>
    <xf numFmtId="175" fontId="20" fillId="40" borderId="11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left" vertical="center" wrapText="1"/>
    </xf>
    <xf numFmtId="173" fontId="24" fillId="0" borderId="11" xfId="0" applyNumberFormat="1" applyFont="1" applyFill="1" applyBorder="1" applyAlignment="1">
      <alignment horizontal="center" wrapText="1"/>
    </xf>
    <xf numFmtId="0" fontId="24" fillId="0" borderId="11" xfId="0" applyNumberFormat="1" applyFont="1" applyFill="1" applyBorder="1" applyAlignment="1">
      <alignment horizontal="center" wrapText="1"/>
    </xf>
    <xf numFmtId="0" fontId="24" fillId="40" borderId="11" xfId="0" applyNumberFormat="1" applyFont="1" applyFill="1" applyBorder="1" applyAlignment="1">
      <alignment horizontal="center" wrapText="1"/>
    </xf>
    <xf numFmtId="175" fontId="24" fillId="0" borderId="11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/>
    </xf>
    <xf numFmtId="175" fontId="22" fillId="0" borderId="11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center" wrapText="1"/>
    </xf>
    <xf numFmtId="0" fontId="30" fillId="0" borderId="11" xfId="0" applyNumberFormat="1" applyFont="1" applyFill="1" applyBorder="1" applyAlignment="1">
      <alignment horizontal="center" wrapText="1"/>
    </xf>
    <xf numFmtId="175" fontId="30" fillId="0" borderId="11" xfId="0" applyNumberFormat="1" applyFont="1" applyFill="1" applyBorder="1" applyAlignment="1">
      <alignment horizontal="center" wrapText="1"/>
    </xf>
    <xf numFmtId="0" fontId="29" fillId="0" borderId="11" xfId="0" applyNumberFormat="1" applyFont="1" applyFill="1" applyBorder="1" applyAlignment="1">
      <alignment horizontal="center" wrapText="1"/>
    </xf>
    <xf numFmtId="0" fontId="29" fillId="40" borderId="11" xfId="0" applyNumberFormat="1" applyFont="1" applyFill="1" applyBorder="1" applyAlignment="1">
      <alignment horizontal="center" wrapText="1"/>
    </xf>
    <xf numFmtId="175" fontId="29" fillId="0" borderId="11" xfId="0" applyNumberFormat="1" applyFont="1" applyFill="1" applyBorder="1" applyAlignment="1">
      <alignment horizontal="center"/>
    </xf>
    <xf numFmtId="0" fontId="18" fillId="41" borderId="11" xfId="0" applyFont="1" applyFill="1" applyBorder="1" applyAlignment="1">
      <alignment horizontal="left" vertical="center" wrapText="1"/>
    </xf>
    <xf numFmtId="49" fontId="18" fillId="41" borderId="11" xfId="0" applyNumberFormat="1" applyFont="1" applyFill="1" applyBorder="1" applyAlignment="1">
      <alignment horizontal="center" wrapText="1"/>
    </xf>
    <xf numFmtId="178" fontId="20" fillId="0" borderId="11" xfId="0" applyNumberFormat="1" applyFont="1" applyFill="1" applyBorder="1" applyAlignment="1">
      <alignment horizontal="center" wrapText="1"/>
    </xf>
    <xf numFmtId="2" fontId="18" fillId="0" borderId="11" xfId="0" applyNumberFormat="1" applyFont="1" applyFill="1" applyBorder="1" applyAlignment="1">
      <alignment horizontal="center" wrapText="1"/>
    </xf>
    <xf numFmtId="178" fontId="18" fillId="0" borderId="11" xfId="0" applyNumberFormat="1" applyFont="1" applyFill="1" applyBorder="1" applyAlignment="1">
      <alignment horizontal="center" wrapText="1"/>
    </xf>
    <xf numFmtId="0" fontId="18" fillId="4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center" wrapText="1"/>
    </xf>
    <xf numFmtId="175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40" borderId="11" xfId="0" applyNumberFormat="1" applyFont="1" applyFill="1" applyBorder="1" applyAlignment="1">
      <alignment horizontal="center"/>
    </xf>
    <xf numFmtId="49" fontId="13" fillId="41" borderId="11" xfId="0" applyNumberFormat="1" applyFont="1" applyFill="1" applyBorder="1" applyAlignment="1">
      <alignment horizontal="center" wrapText="1"/>
    </xf>
    <xf numFmtId="178" fontId="14" fillId="0" borderId="11" xfId="0" applyNumberFormat="1" applyFont="1" applyFill="1" applyBorder="1" applyAlignment="1">
      <alignment horizontal="center" wrapText="1"/>
    </xf>
    <xf numFmtId="178" fontId="13" fillId="0" borderId="11" xfId="0" applyNumberFormat="1" applyFont="1" applyFill="1" applyBorder="1" applyAlignment="1">
      <alignment horizontal="center"/>
    </xf>
    <xf numFmtId="0" fontId="13" fillId="41" borderId="11" xfId="0" applyNumberFormat="1" applyFont="1" applyFill="1" applyBorder="1" applyAlignment="1">
      <alignment horizontal="left" vertical="center" wrapText="1"/>
    </xf>
    <xf numFmtId="175" fontId="14" fillId="0" borderId="11" xfId="0" applyNumberFormat="1" applyFont="1" applyBorder="1" applyAlignment="1">
      <alignment horizontal="center"/>
    </xf>
    <xf numFmtId="172" fontId="20" fillId="0" borderId="11" xfId="0" applyNumberFormat="1" applyFont="1" applyFill="1" applyBorder="1" applyAlignment="1">
      <alignment horizontal="center" wrapText="1"/>
    </xf>
    <xf numFmtId="2" fontId="18" fillId="0" borderId="11" xfId="0" applyNumberFormat="1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left" vertical="center"/>
    </xf>
    <xf numFmtId="2" fontId="14" fillId="0" borderId="11" xfId="0" applyNumberFormat="1" applyFont="1" applyFill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vertical="center" wrapText="1"/>
    </xf>
    <xf numFmtId="11" fontId="31" fillId="0" borderId="11" xfId="0" applyNumberFormat="1" applyFont="1" applyFill="1" applyBorder="1" applyAlignment="1">
      <alignment horizontal="left" vertical="center" wrapText="1"/>
    </xf>
    <xf numFmtId="49" fontId="31" fillId="41" borderId="11" xfId="0" applyNumberFormat="1" applyFont="1" applyFill="1" applyBorder="1" applyAlignment="1">
      <alignment horizontal="center" wrapText="1"/>
    </xf>
    <xf numFmtId="175" fontId="32" fillId="0" borderId="11" xfId="0" applyNumberFormat="1" applyFont="1" applyFill="1" applyBorder="1" applyAlignment="1">
      <alignment horizontal="center" wrapText="1"/>
    </xf>
    <xf numFmtId="175" fontId="29" fillId="0" borderId="11" xfId="0" applyNumberFormat="1" applyFont="1" applyFill="1" applyBorder="1" applyAlignment="1">
      <alignment horizontal="center" wrapText="1"/>
    </xf>
    <xf numFmtId="175" fontId="31" fillId="0" borderId="11" xfId="0" applyNumberFormat="1" applyFont="1" applyFill="1" applyBorder="1" applyAlignment="1">
      <alignment horizontal="center" wrapText="1"/>
    </xf>
    <xf numFmtId="0" fontId="31" fillId="0" borderId="11" xfId="0" applyNumberFormat="1" applyFont="1" applyFill="1" applyBorder="1" applyAlignment="1">
      <alignment horizontal="center"/>
    </xf>
    <xf numFmtId="0" fontId="31" fillId="4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wrapText="1"/>
    </xf>
    <xf numFmtId="175" fontId="13" fillId="40" borderId="11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13" fillId="40" borderId="11" xfId="0" applyNumberFormat="1" applyFont="1" applyFill="1" applyBorder="1" applyAlignment="1">
      <alignment horizontal="center" wrapText="1"/>
    </xf>
    <xf numFmtId="49" fontId="31" fillId="0" borderId="11" xfId="0" applyNumberFormat="1" applyFont="1" applyFill="1" applyBorder="1" applyAlignment="1">
      <alignment horizontal="center" wrapText="1"/>
    </xf>
    <xf numFmtId="49" fontId="31" fillId="0" borderId="13" xfId="0" applyNumberFormat="1" applyFont="1" applyFill="1" applyBorder="1" applyAlignment="1">
      <alignment horizontal="center" wrapText="1"/>
    </xf>
    <xf numFmtId="49" fontId="31" fillId="0" borderId="11" xfId="0" applyNumberFormat="1" applyFont="1" applyBorder="1" applyAlignment="1">
      <alignment horizontal="center" wrapText="1"/>
    </xf>
    <xf numFmtId="49" fontId="31" fillId="0" borderId="14" xfId="0" applyNumberFormat="1" applyFont="1" applyFill="1" applyBorder="1" applyAlignment="1">
      <alignment horizontal="center" wrapText="1"/>
    </xf>
    <xf numFmtId="0" fontId="31" fillId="0" borderId="11" xfId="0" applyNumberFormat="1" applyFont="1" applyFill="1" applyBorder="1" applyAlignment="1">
      <alignment horizontal="center" wrapText="1"/>
    </xf>
    <xf numFmtId="0" fontId="31" fillId="40" borderId="11" xfId="0" applyNumberFormat="1" applyFont="1" applyFill="1" applyBorder="1" applyAlignment="1">
      <alignment horizontal="center" wrapText="1"/>
    </xf>
    <xf numFmtId="0" fontId="33" fillId="0" borderId="0" xfId="0" applyFont="1" applyAlignment="1">
      <alignment horizontal="left" vertical="center"/>
    </xf>
    <xf numFmtId="0" fontId="18" fillId="41" borderId="11" xfId="0" applyNumberFormat="1" applyFont="1" applyFill="1" applyBorder="1" applyAlignment="1">
      <alignment horizontal="left" vertical="center" wrapText="1"/>
    </xf>
    <xf numFmtId="49" fontId="18" fillId="41" borderId="15" xfId="0" applyNumberFormat="1" applyFont="1" applyFill="1" applyBorder="1" applyAlignment="1">
      <alignment horizontal="center" wrapText="1"/>
    </xf>
    <xf numFmtId="0" fontId="20" fillId="41" borderId="11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24" fillId="0" borderId="11" xfId="0" applyNumberFormat="1" applyFont="1" applyFill="1" applyBorder="1" applyAlignment="1">
      <alignment horizontal="center"/>
    </xf>
    <xf numFmtId="0" fontId="24" fillId="40" borderId="11" xfId="0" applyNumberFormat="1" applyFont="1" applyFill="1" applyBorder="1" applyAlignment="1">
      <alignment horizontal="center"/>
    </xf>
    <xf numFmtId="11" fontId="14" fillId="0" borderId="11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11" fontId="29" fillId="0" borderId="11" xfId="0" applyNumberFormat="1" applyFont="1" applyFill="1" applyBorder="1" applyAlignment="1">
      <alignment horizontal="left" vertical="center" wrapText="1"/>
    </xf>
    <xf numFmtId="0" fontId="29" fillId="0" borderId="11" xfId="0" applyNumberFormat="1" applyFont="1" applyFill="1" applyBorder="1" applyAlignment="1">
      <alignment horizontal="center"/>
    </xf>
    <xf numFmtId="0" fontId="29" fillId="40" borderId="11" xfId="0" applyNumberFormat="1" applyFont="1" applyFill="1" applyBorder="1" applyAlignment="1">
      <alignment horizontal="center"/>
    </xf>
    <xf numFmtId="173" fontId="14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wrapText="1"/>
    </xf>
    <xf numFmtId="175" fontId="18" fillId="0" borderId="11" xfId="0" applyNumberFormat="1" applyFont="1" applyFill="1" applyBorder="1" applyAlignment="1">
      <alignment horizontal="center" wrapText="1"/>
    </xf>
    <xf numFmtId="175" fontId="18" fillId="40" borderId="1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5" fontId="18" fillId="40" borderId="11" xfId="0" applyNumberFormat="1" applyFont="1" applyFill="1" applyBorder="1" applyAlignment="1">
      <alignment horizontal="center"/>
    </xf>
    <xf numFmtId="175" fontId="13" fillId="4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18" fillId="4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2" fontId="13" fillId="40" borderId="11" xfId="0" applyNumberFormat="1" applyFont="1" applyFill="1" applyBorder="1" applyAlignment="1">
      <alignment horizontal="center"/>
    </xf>
    <xf numFmtId="49" fontId="24" fillId="41" borderId="11" xfId="0" applyNumberFormat="1" applyFont="1" applyFill="1" applyBorder="1" applyAlignment="1">
      <alignment horizontal="center" wrapText="1"/>
    </xf>
    <xf numFmtId="172" fontId="27" fillId="0" borderId="11" xfId="0" applyNumberFormat="1" applyFont="1" applyFill="1" applyBorder="1" applyAlignment="1">
      <alignment horizontal="center" wrapText="1"/>
    </xf>
    <xf numFmtId="172" fontId="24" fillId="0" borderId="11" xfId="0" applyNumberFormat="1" applyFont="1" applyFill="1" applyBorder="1" applyAlignment="1">
      <alignment horizontal="center" wrapText="1"/>
    </xf>
    <xf numFmtId="175" fontId="35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wrapText="1"/>
    </xf>
    <xf numFmtId="0" fontId="23" fillId="0" borderId="11" xfId="0" applyNumberFormat="1" applyFont="1" applyFill="1" applyBorder="1" applyAlignment="1">
      <alignment horizontal="center" wrapText="1"/>
    </xf>
    <xf numFmtId="0" fontId="23" fillId="40" borderId="11" xfId="0" applyNumberFormat="1" applyFont="1" applyFill="1" applyBorder="1" applyAlignment="1">
      <alignment horizontal="center" wrapText="1"/>
    </xf>
    <xf numFmtId="175" fontId="23" fillId="0" borderId="11" xfId="0" applyNumberFormat="1" applyFont="1" applyFill="1" applyBorder="1" applyAlignment="1">
      <alignment horizontal="center" wrapText="1"/>
    </xf>
    <xf numFmtId="0" fontId="23" fillId="0" borderId="11" xfId="0" applyFont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center"/>
    </xf>
    <xf numFmtId="176" fontId="23" fillId="0" borderId="11" xfId="0" applyNumberFormat="1" applyFont="1" applyFill="1" applyBorder="1" applyAlignment="1">
      <alignment horizontal="center" wrapText="1"/>
    </xf>
    <xf numFmtId="175" fontId="23" fillId="0" borderId="11" xfId="0" applyNumberFormat="1" applyFont="1" applyFill="1" applyBorder="1" applyAlignment="1">
      <alignment horizontal="center"/>
    </xf>
    <xf numFmtId="176" fontId="23" fillId="0" borderId="11" xfId="0" applyNumberFormat="1" applyFont="1" applyFill="1" applyBorder="1" applyAlignment="1">
      <alignment horizontal="center"/>
    </xf>
    <xf numFmtId="0" fontId="23" fillId="40" borderId="11" xfId="0" applyNumberFormat="1" applyFont="1" applyFill="1" applyBorder="1" applyAlignment="1">
      <alignment horizontal="center"/>
    </xf>
    <xf numFmtId="172" fontId="12" fillId="0" borderId="0" xfId="0" applyNumberFormat="1" applyFont="1" applyAlignment="1">
      <alignment horizontal="center" vertical="center"/>
    </xf>
    <xf numFmtId="173" fontId="12" fillId="0" borderId="0" xfId="0" applyNumberFormat="1" applyFont="1" applyFill="1" applyAlignment="1">
      <alignment horizontal="center" vertical="center"/>
    </xf>
    <xf numFmtId="172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4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2" fontId="12" fillId="0" borderId="0" xfId="0" applyNumberFormat="1" applyFont="1" applyBorder="1" applyAlignment="1">
      <alignment horizontal="center" vertical="top"/>
    </xf>
    <xf numFmtId="173" fontId="12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top"/>
    </xf>
    <xf numFmtId="0" fontId="12" fillId="40" borderId="0" xfId="0" applyNumberFormat="1" applyFont="1" applyFill="1" applyBorder="1" applyAlignment="1">
      <alignment horizontal="center" vertical="top"/>
    </xf>
    <xf numFmtId="172" fontId="19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175" fontId="12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2" fillId="4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72" fontId="12" fillId="0" borderId="0" xfId="0" applyNumberFormat="1" applyFont="1" applyFill="1" applyAlignment="1">
      <alignment horizontal="center"/>
    </xf>
    <xf numFmtId="172" fontId="12" fillId="40" borderId="0" xfId="0" applyNumberFormat="1" applyFont="1" applyFill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173" fontId="19" fillId="0" borderId="16" xfId="0" applyNumberFormat="1" applyFont="1" applyFill="1" applyBorder="1" applyAlignment="1">
      <alignment horizontal="center"/>
    </xf>
    <xf numFmtId="178" fontId="19" fillId="0" borderId="16" xfId="0" applyNumberFormat="1" applyFont="1" applyFill="1" applyBorder="1" applyAlignment="1">
      <alignment horizontal="center"/>
    </xf>
    <xf numFmtId="2" fontId="19" fillId="40" borderId="16" xfId="0" applyNumberFormat="1" applyFont="1" applyFill="1" applyBorder="1" applyAlignment="1">
      <alignment horizontal="center"/>
    </xf>
    <xf numFmtId="172" fontId="12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center"/>
    </xf>
    <xf numFmtId="172" fontId="12" fillId="0" borderId="0" xfId="0" applyNumberFormat="1" applyFont="1" applyFill="1" applyAlignment="1">
      <alignment horizontal="right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center"/>
    </xf>
    <xf numFmtId="173" fontId="13" fillId="0" borderId="0" xfId="0" applyNumberFormat="1" applyFont="1" applyFill="1" applyBorder="1" applyAlignment="1">
      <alignment horizontal="right" vertical="center" wrapText="1"/>
    </xf>
    <xf numFmtId="173" fontId="12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BBE3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3"/>
  <sheetViews>
    <sheetView tabSelected="1" zoomScalePageLayoutView="0" workbookViewId="0" topLeftCell="A1">
      <selection activeCell="H3" sqref="H3:P3"/>
    </sheetView>
  </sheetViews>
  <sheetFormatPr defaultColWidth="8.28125" defaultRowHeight="12.75"/>
  <cols>
    <col min="1" max="1" width="5.140625" style="1" customWidth="1"/>
    <col min="2" max="2" width="42.28125" style="2" customWidth="1"/>
    <col min="3" max="3" width="5.00390625" style="3" customWidth="1"/>
    <col min="4" max="4" width="4.28125" style="3" customWidth="1"/>
    <col min="5" max="5" width="13.140625" style="4" customWidth="1"/>
    <col min="6" max="6" width="5.421875" style="3" customWidth="1"/>
    <col min="7" max="7" width="8.00390625" style="5" hidden="1" customWidth="1"/>
    <col min="8" max="8" width="13.57421875" style="6" customWidth="1"/>
    <col min="9" max="9" width="8.00390625" style="7" hidden="1" customWidth="1"/>
    <col min="10" max="10" width="8.00390625" style="8" hidden="1" customWidth="1"/>
    <col min="11" max="11" width="11.28125" style="9" hidden="1" customWidth="1"/>
    <col min="12" max="12" width="11.00390625" style="8" hidden="1" customWidth="1"/>
    <col min="13" max="14" width="9.00390625" style="8" hidden="1" customWidth="1"/>
    <col min="15" max="15" width="11.00390625" style="10" customWidth="1"/>
    <col min="16" max="16" width="11.28125" style="10" customWidth="1"/>
    <col min="17" max="19" width="8.28125" style="1" customWidth="1"/>
    <col min="20" max="20" width="11.421875" style="1" customWidth="1"/>
    <col min="21" max="16384" width="8.28125" style="1" customWidth="1"/>
  </cols>
  <sheetData>
    <row r="1" spans="6:16" ht="13.5">
      <c r="F1"/>
      <c r="G1" s="11"/>
      <c r="H1" s="12"/>
      <c r="I1" s="11"/>
      <c r="J1" s="13"/>
      <c r="K1" s="14"/>
      <c r="L1" s="11"/>
      <c r="M1" s="11"/>
      <c r="N1" s="11"/>
      <c r="O1" s="249" t="s">
        <v>0</v>
      </c>
      <c r="P1" s="249"/>
    </row>
    <row r="2" spans="6:17" ht="66.75" customHeight="1">
      <c r="F2" s="15"/>
      <c r="G2" s="15"/>
      <c r="H2" s="250" t="s">
        <v>1</v>
      </c>
      <c r="I2" s="250"/>
      <c r="J2" s="250"/>
      <c r="K2" s="250"/>
      <c r="L2" s="250"/>
      <c r="M2" s="250"/>
      <c r="N2" s="250"/>
      <c r="O2" s="250"/>
      <c r="P2" s="250"/>
      <c r="Q2" s="15"/>
    </row>
    <row r="3" spans="6:16" ht="15" customHeight="1">
      <c r="F3"/>
      <c r="G3" s="16"/>
      <c r="H3" s="251" t="s">
        <v>229</v>
      </c>
      <c r="I3" s="251"/>
      <c r="J3" s="251"/>
      <c r="K3" s="251"/>
      <c r="L3" s="251"/>
      <c r="M3" s="251"/>
      <c r="N3" s="251"/>
      <c r="O3" s="251"/>
      <c r="P3" s="251"/>
    </row>
    <row r="7" spans="2:16" s="17" customFormat="1" ht="13.5">
      <c r="B7" s="18"/>
      <c r="C7" s="19"/>
      <c r="D7" s="20"/>
      <c r="E7" s="21"/>
      <c r="F7" s="252"/>
      <c r="G7" s="252" t="s">
        <v>2</v>
      </c>
      <c r="H7" s="252" t="s">
        <v>2</v>
      </c>
      <c r="I7" s="252" t="s">
        <v>2</v>
      </c>
      <c r="J7" s="252"/>
      <c r="K7" s="252"/>
      <c r="L7" s="252"/>
      <c r="M7" s="252"/>
      <c r="N7" s="252"/>
      <c r="O7" s="252"/>
      <c r="P7" s="252"/>
    </row>
    <row r="8" spans="2:16" s="17" customFormat="1" ht="18" customHeight="1">
      <c r="B8" s="18"/>
      <c r="C8" s="19"/>
      <c r="D8" s="20"/>
      <c r="E8" s="2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2:16" s="17" customFormat="1" ht="13.5" customHeight="1">
      <c r="B9" s="18"/>
      <c r="C9" s="19"/>
      <c r="D9" s="23"/>
      <c r="E9" s="2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</row>
    <row r="10" spans="2:16" s="17" customFormat="1" ht="15">
      <c r="B10" s="18"/>
      <c r="C10" s="19"/>
      <c r="D10" s="25"/>
      <c r="E10" s="26"/>
      <c r="F10" s="25"/>
      <c r="G10" s="27"/>
      <c r="H10" s="28"/>
      <c r="I10" s="29"/>
      <c r="J10" s="30"/>
      <c r="K10" s="31"/>
      <c r="L10" s="30"/>
      <c r="M10" s="30"/>
      <c r="N10" s="30"/>
      <c r="O10" s="32"/>
      <c r="P10" s="32"/>
    </row>
    <row r="11" spans="1:16" ht="41.25" customHeight="1">
      <c r="A11" s="247" t="s">
        <v>3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</row>
    <row r="12" ht="17.25" customHeight="1">
      <c r="P12" s="33" t="s">
        <v>4</v>
      </c>
    </row>
    <row r="13" spans="1:16" s="42" customFormat="1" ht="126" customHeight="1">
      <c r="A13" s="34" t="s">
        <v>5</v>
      </c>
      <c r="B13" s="35" t="s">
        <v>6</v>
      </c>
      <c r="C13" s="36" t="s">
        <v>7</v>
      </c>
      <c r="D13" s="36" t="s">
        <v>8</v>
      </c>
      <c r="E13" s="37" t="s">
        <v>9</v>
      </c>
      <c r="F13" s="36" t="s">
        <v>10</v>
      </c>
      <c r="G13" s="38" t="s">
        <v>11</v>
      </c>
      <c r="H13" s="39" t="s">
        <v>12</v>
      </c>
      <c r="I13" s="38" t="s">
        <v>13</v>
      </c>
      <c r="J13" s="40" t="s">
        <v>14</v>
      </c>
      <c r="K13" s="41" t="s">
        <v>15</v>
      </c>
      <c r="L13" s="40"/>
      <c r="M13" s="40"/>
      <c r="N13" s="40"/>
      <c r="O13" s="40" t="s">
        <v>16</v>
      </c>
      <c r="P13" s="40" t="s">
        <v>17</v>
      </c>
    </row>
    <row r="14" spans="1:16" s="42" customFormat="1" ht="12.75">
      <c r="A14" s="43">
        <v>1</v>
      </c>
      <c r="B14" s="36">
        <v>2</v>
      </c>
      <c r="C14" s="36">
        <v>3</v>
      </c>
      <c r="D14" s="36">
        <v>4</v>
      </c>
      <c r="E14" s="37">
        <v>5</v>
      </c>
      <c r="F14" s="36">
        <v>6</v>
      </c>
      <c r="G14" s="44"/>
      <c r="H14" s="45">
        <v>7</v>
      </c>
      <c r="I14" s="45"/>
      <c r="J14" s="46"/>
      <c r="K14" s="47"/>
      <c r="L14" s="46"/>
      <c r="M14" s="46"/>
      <c r="N14" s="46"/>
      <c r="O14" s="48">
        <v>8</v>
      </c>
      <c r="P14" s="48">
        <v>9</v>
      </c>
    </row>
    <row r="15" spans="1:16" s="56" customFormat="1" ht="43.5" customHeight="1">
      <c r="A15" s="248">
        <v>703</v>
      </c>
      <c r="B15" s="50" t="s">
        <v>18</v>
      </c>
      <c r="C15" s="51"/>
      <c r="D15" s="51"/>
      <c r="E15" s="52"/>
      <c r="F15" s="51"/>
      <c r="G15" s="53" t="e">
        <f>G16+G52+G58+G85+G113+G118+G123+G140+G70</f>
        <v>#REF!</v>
      </c>
      <c r="H15" s="54">
        <f>H16+H52+H58+H70+H85+H113+H118+H123+H140</f>
        <v>44285.59103</v>
      </c>
      <c r="I15" s="53">
        <f>I16+I52+I58+I85+I113+I118+I123+I140+I70</f>
        <v>38141.7</v>
      </c>
      <c r="J15" s="54">
        <f>J16+J52+J58+J70+J85+J113+J118+J123+J140+J155</f>
        <v>3020.1076399999997</v>
      </c>
      <c r="K15" s="55">
        <f>K16+K52+K58+K70+K85+K113+K118+K123+K140+K155</f>
        <v>3123.78339</v>
      </c>
      <c r="L15" s="53">
        <f>L16+L52+L58+L70+L85+L113+L118+L123+L140+L155</f>
        <v>0</v>
      </c>
      <c r="M15" s="53">
        <f>M16+M52+M58+M70+M85+M113+M118+M123+M140+M155</f>
        <v>0</v>
      </c>
      <c r="N15" s="53">
        <f>N16+N52+N58+N70+N85+N113+N118+N123+N140+N155</f>
        <v>0</v>
      </c>
      <c r="O15" s="53">
        <f>O16+O52+O58+O85+O113+O118+O123+O140+O70</f>
        <v>36338.200000000004</v>
      </c>
      <c r="P15" s="53">
        <f>P16+P52+P58+P85+P113+P118+P123+P140+P70</f>
        <v>36929.4</v>
      </c>
    </row>
    <row r="16" spans="1:16" s="66" customFormat="1" ht="15">
      <c r="A16" s="248"/>
      <c r="B16" s="50" t="s">
        <v>19</v>
      </c>
      <c r="C16" s="57" t="s">
        <v>20</v>
      </c>
      <c r="D16" s="58"/>
      <c r="E16" s="59"/>
      <c r="F16" s="60"/>
      <c r="G16" s="61">
        <f>G17+G30+G34</f>
        <v>14652.699999999999</v>
      </c>
      <c r="H16" s="54">
        <f aca="true" t="shared" si="0" ref="H16:H48">SUM(I16:N16)</f>
        <v>17703.686729999998</v>
      </c>
      <c r="I16" s="62">
        <f aca="true" t="shared" si="1" ref="I16:P16">I17+I30+I34</f>
        <v>15286.9</v>
      </c>
      <c r="J16" s="63">
        <f t="shared" si="1"/>
        <v>2002.63834</v>
      </c>
      <c r="K16" s="64">
        <f t="shared" si="1"/>
        <v>414.14839</v>
      </c>
      <c r="L16" s="65">
        <f t="shared" si="1"/>
        <v>0</v>
      </c>
      <c r="M16" s="65">
        <f t="shared" si="1"/>
        <v>0</v>
      </c>
      <c r="N16" s="65">
        <f t="shared" si="1"/>
        <v>0</v>
      </c>
      <c r="O16" s="62">
        <f t="shared" si="1"/>
        <v>15018.2</v>
      </c>
      <c r="P16" s="62">
        <f t="shared" si="1"/>
        <v>15074.900000000001</v>
      </c>
    </row>
    <row r="17" spans="1:16" s="71" customFormat="1" ht="69">
      <c r="A17" s="248"/>
      <c r="B17" s="67" t="s">
        <v>21</v>
      </c>
      <c r="C17" s="68" t="s">
        <v>20</v>
      </c>
      <c r="D17" s="68" t="s">
        <v>22</v>
      </c>
      <c r="E17" s="59"/>
      <c r="F17" s="59"/>
      <c r="G17" s="69">
        <f>G18+G25</f>
        <v>3339.2999999999997</v>
      </c>
      <c r="H17" s="53">
        <f t="shared" si="0"/>
        <v>3435.8</v>
      </c>
      <c r="I17" s="69">
        <f>I18+I25</f>
        <v>3435.8</v>
      </c>
      <c r="J17" s="69">
        <f>J25+J18+J21</f>
        <v>0</v>
      </c>
      <c r="K17" s="70">
        <f>K25+K18+K21</f>
        <v>0</v>
      </c>
      <c r="L17" s="69">
        <f>L25+L18+L21</f>
        <v>0</v>
      </c>
      <c r="M17" s="69">
        <f>M25+M18+M21</f>
        <v>0</v>
      </c>
      <c r="N17" s="69">
        <f>N25+N18+N21</f>
        <v>0</v>
      </c>
      <c r="O17" s="69">
        <f>O18+O25</f>
        <v>3440.3</v>
      </c>
      <c r="P17" s="53">
        <f>P18+P25</f>
        <v>3445</v>
      </c>
    </row>
    <row r="18" spans="1:16" s="71" customFormat="1" ht="54.75" customHeight="1">
      <c r="A18" s="248"/>
      <c r="B18" s="72" t="s">
        <v>23</v>
      </c>
      <c r="C18" s="73" t="s">
        <v>20</v>
      </c>
      <c r="D18" s="73" t="s">
        <v>22</v>
      </c>
      <c r="E18" s="73" t="s">
        <v>24</v>
      </c>
      <c r="F18" s="52"/>
      <c r="G18" s="74">
        <f>G19</f>
        <v>243.8</v>
      </c>
      <c r="H18" s="75">
        <f t="shared" si="0"/>
        <v>247.4</v>
      </c>
      <c r="I18" s="74">
        <f aca="true" t="shared" si="2" ref="I18:P18">I19</f>
        <v>247.4</v>
      </c>
      <c r="J18" s="74">
        <f t="shared" si="2"/>
        <v>0</v>
      </c>
      <c r="K18" s="76">
        <f t="shared" si="2"/>
        <v>0</v>
      </c>
      <c r="L18" s="74">
        <f t="shared" si="2"/>
        <v>0</v>
      </c>
      <c r="M18" s="74">
        <f t="shared" si="2"/>
        <v>0</v>
      </c>
      <c r="N18" s="74">
        <f t="shared" si="2"/>
        <v>0</v>
      </c>
      <c r="O18" s="74">
        <f t="shared" si="2"/>
        <v>251.9</v>
      </c>
      <c r="P18" s="74">
        <f t="shared" si="2"/>
        <v>256.6</v>
      </c>
    </row>
    <row r="19" spans="1:16" s="71" customFormat="1" ht="66" customHeight="1">
      <c r="A19" s="248"/>
      <c r="B19" s="72" t="s">
        <v>25</v>
      </c>
      <c r="C19" s="73" t="s">
        <v>20</v>
      </c>
      <c r="D19" s="73" t="s">
        <v>22</v>
      </c>
      <c r="E19" s="73" t="s">
        <v>26</v>
      </c>
      <c r="F19" s="52"/>
      <c r="G19" s="77">
        <f>G20</f>
        <v>243.8</v>
      </c>
      <c r="H19" s="75">
        <f t="shared" si="0"/>
        <v>247.4</v>
      </c>
      <c r="I19" s="77">
        <f>I20+I24</f>
        <v>247.4</v>
      </c>
      <c r="J19" s="77">
        <f>J20+J24</f>
        <v>0</v>
      </c>
      <c r="K19" s="78">
        <f>K20+K24</f>
        <v>0</v>
      </c>
      <c r="L19" s="74">
        <f>L20</f>
        <v>0</v>
      </c>
      <c r="M19" s="74">
        <f>M20</f>
        <v>0</v>
      </c>
      <c r="N19" s="74">
        <f>N20</f>
        <v>0</v>
      </c>
      <c r="O19" s="77">
        <f>O20+O24</f>
        <v>251.9</v>
      </c>
      <c r="P19" s="77">
        <f>P20+P24</f>
        <v>256.6</v>
      </c>
    </row>
    <row r="20" spans="1:16" s="71" customFormat="1" ht="54.75">
      <c r="A20" s="248"/>
      <c r="B20" s="72" t="s">
        <v>27</v>
      </c>
      <c r="C20" s="73" t="s">
        <v>20</v>
      </c>
      <c r="D20" s="73" t="s">
        <v>22</v>
      </c>
      <c r="E20" s="73" t="s">
        <v>28</v>
      </c>
      <c r="F20" s="73" t="s">
        <v>29</v>
      </c>
      <c r="G20" s="74">
        <v>243.8</v>
      </c>
      <c r="H20" s="79">
        <f t="shared" si="0"/>
        <v>228.92600000000002</v>
      </c>
      <c r="I20" s="74">
        <v>247.4</v>
      </c>
      <c r="J20" s="80">
        <v>0</v>
      </c>
      <c r="K20" s="81">
        <v>-18.474</v>
      </c>
      <c r="L20" s="80">
        <v>0</v>
      </c>
      <c r="M20" s="80"/>
      <c r="N20" s="80">
        <v>0</v>
      </c>
      <c r="O20" s="82">
        <v>251.9</v>
      </c>
      <c r="P20" s="82">
        <v>256.6</v>
      </c>
    </row>
    <row r="21" spans="1:16" s="71" customFormat="1" ht="96" hidden="1">
      <c r="A21" s="248"/>
      <c r="B21" s="83" t="s">
        <v>30</v>
      </c>
      <c r="C21" s="52" t="s">
        <v>20</v>
      </c>
      <c r="D21" s="84" t="s">
        <v>22</v>
      </c>
      <c r="E21" s="52" t="s">
        <v>31</v>
      </c>
      <c r="F21" s="85"/>
      <c r="G21" s="86">
        <f>SUM(H21:M21)</f>
        <v>0</v>
      </c>
      <c r="H21" s="87">
        <f t="shared" si="0"/>
        <v>0</v>
      </c>
      <c r="I21" s="88">
        <f>SUM(J21:O21)</f>
        <v>0</v>
      </c>
      <c r="J21" s="88">
        <f aca="true" t="shared" si="3" ref="J21:P22">J22</f>
        <v>0</v>
      </c>
      <c r="K21" s="89">
        <f t="shared" si="3"/>
        <v>0</v>
      </c>
      <c r="L21" s="88">
        <f t="shared" si="3"/>
        <v>0</v>
      </c>
      <c r="M21" s="88">
        <f t="shared" si="3"/>
        <v>0</v>
      </c>
      <c r="N21" s="88">
        <f t="shared" si="3"/>
        <v>0</v>
      </c>
      <c r="O21" s="88">
        <f t="shared" si="3"/>
        <v>0</v>
      </c>
      <c r="P21" s="88">
        <f t="shared" si="3"/>
        <v>0</v>
      </c>
    </row>
    <row r="22" spans="1:16" s="71" customFormat="1" ht="54.75" hidden="1">
      <c r="A22" s="248"/>
      <c r="B22" s="83" t="s">
        <v>32</v>
      </c>
      <c r="C22" s="52" t="s">
        <v>20</v>
      </c>
      <c r="D22" s="84" t="s">
        <v>22</v>
      </c>
      <c r="E22" s="52" t="s">
        <v>33</v>
      </c>
      <c r="F22" s="85"/>
      <c r="G22" s="86">
        <f>SUM(H22:M22)</f>
        <v>0</v>
      </c>
      <c r="H22" s="87">
        <f t="shared" si="0"/>
        <v>0</v>
      </c>
      <c r="I22" s="88">
        <f>SUM(J22:O22)</f>
        <v>0</v>
      </c>
      <c r="J22" s="88">
        <f t="shared" si="3"/>
        <v>0</v>
      </c>
      <c r="K22" s="89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</row>
    <row r="23" spans="1:16" s="71" customFormat="1" ht="54.75" hidden="1">
      <c r="A23" s="248"/>
      <c r="B23" s="83" t="s">
        <v>34</v>
      </c>
      <c r="C23" s="52" t="s">
        <v>20</v>
      </c>
      <c r="D23" s="84" t="s">
        <v>22</v>
      </c>
      <c r="E23" s="52" t="s">
        <v>35</v>
      </c>
      <c r="F23" s="85">
        <v>200</v>
      </c>
      <c r="G23" s="86">
        <f>SUM(H23:M23)</f>
        <v>0</v>
      </c>
      <c r="H23" s="87">
        <f t="shared" si="0"/>
        <v>0</v>
      </c>
      <c r="I23" s="88">
        <f>SUM(J23:O23)</f>
        <v>0</v>
      </c>
      <c r="J23" s="90"/>
      <c r="K23" s="91"/>
      <c r="L23" s="90"/>
      <c r="M23" s="90"/>
      <c r="N23" s="90"/>
      <c r="O23" s="92"/>
      <c r="P23" s="92"/>
    </row>
    <row r="24" spans="1:16" s="71" customFormat="1" ht="41.25">
      <c r="A24" s="248"/>
      <c r="B24" s="72" t="s">
        <v>36</v>
      </c>
      <c r="C24" s="73" t="s">
        <v>20</v>
      </c>
      <c r="D24" s="73" t="s">
        <v>22</v>
      </c>
      <c r="E24" s="73" t="s">
        <v>28</v>
      </c>
      <c r="F24" s="73" t="s">
        <v>37</v>
      </c>
      <c r="G24" s="86"/>
      <c r="H24" s="79">
        <f t="shared" si="0"/>
        <v>18.474</v>
      </c>
      <c r="I24" s="93">
        <v>0</v>
      </c>
      <c r="J24" s="94"/>
      <c r="K24" s="95">
        <v>18.474</v>
      </c>
      <c r="L24" s="94"/>
      <c r="M24" s="94"/>
      <c r="N24" s="94"/>
      <c r="O24" s="96">
        <v>0</v>
      </c>
      <c r="P24" s="96">
        <v>0</v>
      </c>
    </row>
    <row r="25" spans="1:16" s="97" customFormat="1" ht="13.5">
      <c r="A25" s="248"/>
      <c r="B25" s="72" t="s">
        <v>38</v>
      </c>
      <c r="C25" s="73" t="s">
        <v>20</v>
      </c>
      <c r="D25" s="73" t="s">
        <v>22</v>
      </c>
      <c r="E25" s="73" t="s">
        <v>39</v>
      </c>
      <c r="F25" s="52"/>
      <c r="G25" s="74">
        <f>G26</f>
        <v>3095.4999999999995</v>
      </c>
      <c r="H25" s="75">
        <f t="shared" si="0"/>
        <v>3188.4</v>
      </c>
      <c r="I25" s="74">
        <f aca="true" t="shared" si="4" ref="I25:P25">I26</f>
        <v>3188.4</v>
      </c>
      <c r="J25" s="74">
        <f t="shared" si="4"/>
        <v>0</v>
      </c>
      <c r="K25" s="76">
        <f t="shared" si="4"/>
        <v>0</v>
      </c>
      <c r="L25" s="74">
        <f t="shared" si="4"/>
        <v>0</v>
      </c>
      <c r="M25" s="74">
        <f t="shared" si="4"/>
        <v>0</v>
      </c>
      <c r="N25" s="74">
        <f t="shared" si="4"/>
        <v>0</v>
      </c>
      <c r="O25" s="74">
        <f t="shared" si="4"/>
        <v>3188.4</v>
      </c>
      <c r="P25" s="74">
        <f t="shared" si="4"/>
        <v>3188.4</v>
      </c>
    </row>
    <row r="26" spans="1:16" s="97" customFormat="1" ht="27">
      <c r="A26" s="248"/>
      <c r="B26" s="72" t="s">
        <v>40</v>
      </c>
      <c r="C26" s="73" t="s">
        <v>20</v>
      </c>
      <c r="D26" s="73" t="s">
        <v>22</v>
      </c>
      <c r="E26" s="73" t="s">
        <v>41</v>
      </c>
      <c r="F26" s="52"/>
      <c r="G26" s="74">
        <f>G27+G28+G29</f>
        <v>3095.4999999999995</v>
      </c>
      <c r="H26" s="75">
        <f t="shared" si="0"/>
        <v>3188.4</v>
      </c>
      <c r="I26" s="74">
        <f>I27+I28+I29</f>
        <v>3188.4</v>
      </c>
      <c r="J26" s="74">
        <f>SUM(J27:J29)</f>
        <v>0</v>
      </c>
      <c r="K26" s="76">
        <f>SUM(K27:K29)</f>
        <v>0</v>
      </c>
      <c r="L26" s="74">
        <f>SUM(L27:L29)</f>
        <v>0</v>
      </c>
      <c r="M26" s="74">
        <f>SUM(M27:M29)</f>
        <v>0</v>
      </c>
      <c r="N26" s="74">
        <f>SUM(N27:N29)</f>
        <v>0</v>
      </c>
      <c r="O26" s="74">
        <f>O27+O28+O29</f>
        <v>3188.4</v>
      </c>
      <c r="P26" s="74">
        <f>P27+P28+P29</f>
        <v>3188.4</v>
      </c>
    </row>
    <row r="27" spans="1:16" s="97" customFormat="1" ht="110.25">
      <c r="A27" s="248"/>
      <c r="B27" s="72" t="s">
        <v>42</v>
      </c>
      <c r="C27" s="73" t="s">
        <v>20</v>
      </c>
      <c r="D27" s="73" t="s">
        <v>22</v>
      </c>
      <c r="E27" s="73" t="s">
        <v>43</v>
      </c>
      <c r="F27" s="73" t="s">
        <v>44</v>
      </c>
      <c r="G27" s="74">
        <v>967.3</v>
      </c>
      <c r="H27" s="75">
        <f t="shared" si="0"/>
        <v>996.3</v>
      </c>
      <c r="I27" s="74">
        <v>996.3</v>
      </c>
      <c r="J27" s="74"/>
      <c r="K27" s="76"/>
      <c r="L27" s="74"/>
      <c r="M27" s="74"/>
      <c r="N27" s="74"/>
      <c r="O27" s="74">
        <v>996.3</v>
      </c>
      <c r="P27" s="74">
        <v>996.3</v>
      </c>
    </row>
    <row r="28" spans="1:16" s="97" customFormat="1" ht="96.75" customHeight="1">
      <c r="A28" s="248"/>
      <c r="B28" s="98" t="s">
        <v>45</v>
      </c>
      <c r="C28" s="99" t="s">
        <v>20</v>
      </c>
      <c r="D28" s="99" t="s">
        <v>22</v>
      </c>
      <c r="E28" s="73" t="s">
        <v>46</v>
      </c>
      <c r="F28" s="99" t="s">
        <v>44</v>
      </c>
      <c r="G28" s="74">
        <v>1163.6</v>
      </c>
      <c r="H28" s="75">
        <f t="shared" si="0"/>
        <v>1198.5</v>
      </c>
      <c r="I28" s="74">
        <v>1198.5</v>
      </c>
      <c r="J28" s="74"/>
      <c r="K28" s="76"/>
      <c r="L28" s="74"/>
      <c r="M28" s="74"/>
      <c r="N28" s="74"/>
      <c r="O28" s="74">
        <v>1198.5</v>
      </c>
      <c r="P28" s="74">
        <v>1198.5</v>
      </c>
    </row>
    <row r="29" spans="1:16" s="97" customFormat="1" ht="86.25" customHeight="1">
      <c r="A29" s="248"/>
      <c r="B29" s="72" t="s">
        <v>47</v>
      </c>
      <c r="C29" s="73" t="s">
        <v>20</v>
      </c>
      <c r="D29" s="73" t="s">
        <v>22</v>
      </c>
      <c r="E29" s="73" t="s">
        <v>48</v>
      </c>
      <c r="F29" s="73" t="s">
        <v>49</v>
      </c>
      <c r="G29" s="74">
        <v>964.6</v>
      </c>
      <c r="H29" s="75">
        <f t="shared" si="0"/>
        <v>993.6</v>
      </c>
      <c r="I29" s="74">
        <v>993.6</v>
      </c>
      <c r="J29" s="80">
        <v>0</v>
      </c>
      <c r="K29" s="81">
        <v>0</v>
      </c>
      <c r="L29" s="80">
        <v>0</v>
      </c>
      <c r="M29" s="80"/>
      <c r="N29" s="80"/>
      <c r="O29" s="74">
        <v>993.6</v>
      </c>
      <c r="P29" s="74">
        <v>993.6</v>
      </c>
    </row>
    <row r="30" spans="1:16" s="71" customFormat="1" ht="13.5">
      <c r="A30" s="248"/>
      <c r="B30" s="67" t="s">
        <v>50</v>
      </c>
      <c r="C30" s="68" t="s">
        <v>20</v>
      </c>
      <c r="D30" s="68" t="s">
        <v>51</v>
      </c>
      <c r="E30" s="68"/>
      <c r="F30" s="68"/>
      <c r="G30" s="69">
        <f>G31</f>
        <v>68.6</v>
      </c>
      <c r="H30" s="53">
        <f t="shared" si="0"/>
        <v>68.6</v>
      </c>
      <c r="I30" s="69">
        <f>SUM(J30:O30)</f>
        <v>68.6</v>
      </c>
      <c r="J30" s="69">
        <f aca="true" t="shared" si="5" ref="J30:P32">J31</f>
        <v>0</v>
      </c>
      <c r="K30" s="70">
        <f t="shared" si="5"/>
        <v>0</v>
      </c>
      <c r="L30" s="69">
        <f t="shared" si="5"/>
        <v>0</v>
      </c>
      <c r="M30" s="69">
        <f t="shared" si="5"/>
        <v>0</v>
      </c>
      <c r="N30" s="69">
        <f t="shared" si="5"/>
        <v>0</v>
      </c>
      <c r="O30" s="53">
        <f t="shared" si="5"/>
        <v>68.6</v>
      </c>
      <c r="P30" s="53">
        <f t="shared" si="5"/>
        <v>68.6</v>
      </c>
    </row>
    <row r="31" spans="1:16" s="97" customFormat="1" ht="13.5">
      <c r="A31" s="248"/>
      <c r="B31" s="72" t="s">
        <v>38</v>
      </c>
      <c r="C31" s="73" t="s">
        <v>20</v>
      </c>
      <c r="D31" s="73" t="s">
        <v>51</v>
      </c>
      <c r="E31" s="73" t="s">
        <v>39</v>
      </c>
      <c r="F31" s="73"/>
      <c r="G31" s="74">
        <f>G32</f>
        <v>68.6</v>
      </c>
      <c r="H31" s="75">
        <f t="shared" si="0"/>
        <v>68.6</v>
      </c>
      <c r="I31" s="74">
        <f>SUM(J31:O31)</f>
        <v>68.6</v>
      </c>
      <c r="J31" s="74">
        <f t="shared" si="5"/>
        <v>0</v>
      </c>
      <c r="K31" s="76">
        <f t="shared" si="5"/>
        <v>0</v>
      </c>
      <c r="L31" s="74">
        <f t="shared" si="5"/>
        <v>0</v>
      </c>
      <c r="M31" s="74">
        <f t="shared" si="5"/>
        <v>0</v>
      </c>
      <c r="N31" s="74">
        <f t="shared" si="5"/>
        <v>0</v>
      </c>
      <c r="O31" s="75">
        <f t="shared" si="5"/>
        <v>68.6</v>
      </c>
      <c r="P31" s="75">
        <f t="shared" si="5"/>
        <v>68.6</v>
      </c>
    </row>
    <row r="32" spans="1:16" s="97" customFormat="1" ht="27">
      <c r="A32" s="248"/>
      <c r="B32" s="72" t="s">
        <v>40</v>
      </c>
      <c r="C32" s="73" t="s">
        <v>20</v>
      </c>
      <c r="D32" s="73" t="s">
        <v>51</v>
      </c>
      <c r="E32" s="73" t="s">
        <v>41</v>
      </c>
      <c r="F32" s="73"/>
      <c r="G32" s="74">
        <f>G33</f>
        <v>68.6</v>
      </c>
      <c r="H32" s="75">
        <f t="shared" si="0"/>
        <v>68.6</v>
      </c>
      <c r="I32" s="74">
        <f>SUM(J32:O32)</f>
        <v>68.6</v>
      </c>
      <c r="J32" s="74">
        <f t="shared" si="5"/>
        <v>0</v>
      </c>
      <c r="K32" s="76">
        <f t="shared" si="5"/>
        <v>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5">
        <f t="shared" si="5"/>
        <v>68.6</v>
      </c>
      <c r="P32" s="75">
        <f t="shared" si="5"/>
        <v>68.6</v>
      </c>
    </row>
    <row r="33" spans="1:16" s="97" customFormat="1" ht="41.25" customHeight="1">
      <c r="A33" s="248"/>
      <c r="B33" s="98" t="s">
        <v>52</v>
      </c>
      <c r="C33" s="73" t="s">
        <v>20</v>
      </c>
      <c r="D33" s="73" t="s">
        <v>51</v>
      </c>
      <c r="E33" s="73" t="s">
        <v>53</v>
      </c>
      <c r="F33" s="73" t="s">
        <v>37</v>
      </c>
      <c r="G33" s="74">
        <v>68.6</v>
      </c>
      <c r="H33" s="75">
        <f t="shared" si="0"/>
        <v>68.6</v>
      </c>
      <c r="I33" s="74">
        <f>SUM(J33:O33)</f>
        <v>68.6</v>
      </c>
      <c r="J33" s="74">
        <v>0</v>
      </c>
      <c r="K33" s="76">
        <v>0</v>
      </c>
      <c r="L33" s="74">
        <v>0</v>
      </c>
      <c r="M33" s="74"/>
      <c r="N33" s="74"/>
      <c r="O33" s="82">
        <v>68.6</v>
      </c>
      <c r="P33" s="82">
        <v>68.6</v>
      </c>
    </row>
    <row r="34" spans="1:16" s="71" customFormat="1" ht="21" customHeight="1">
      <c r="A34" s="248"/>
      <c r="B34" s="100" t="s">
        <v>54</v>
      </c>
      <c r="C34" s="101" t="s">
        <v>20</v>
      </c>
      <c r="D34" s="101" t="s">
        <v>55</v>
      </c>
      <c r="E34" s="68"/>
      <c r="F34" s="101"/>
      <c r="G34" s="69">
        <f>G35+G40</f>
        <v>11244.8</v>
      </c>
      <c r="H34" s="54">
        <f t="shared" si="0"/>
        <v>14199.28673</v>
      </c>
      <c r="I34" s="53">
        <f>SUM(I35,I40,I47)</f>
        <v>11782.5</v>
      </c>
      <c r="J34" s="54">
        <f>SUM(J35,J40,)</f>
        <v>2002.63834</v>
      </c>
      <c r="K34" s="102">
        <f>SUM(K35,K40,K47,K49)</f>
        <v>414.14839</v>
      </c>
      <c r="L34" s="53">
        <f>SUM(L35,L40,L47)</f>
        <v>0</v>
      </c>
      <c r="M34" s="53">
        <f>SUM(M35,M40,M47)</f>
        <v>0</v>
      </c>
      <c r="N34" s="53">
        <f>SUM(N35,N40,N47)</f>
        <v>0</v>
      </c>
      <c r="O34" s="69">
        <f>O35+O40</f>
        <v>11509.300000000001</v>
      </c>
      <c r="P34" s="69">
        <f>P35+P40</f>
        <v>11561.300000000001</v>
      </c>
    </row>
    <row r="35" spans="1:16" s="97" customFormat="1" ht="54.75">
      <c r="A35" s="248"/>
      <c r="B35" s="98" t="s">
        <v>56</v>
      </c>
      <c r="C35" s="99" t="s">
        <v>20</v>
      </c>
      <c r="D35" s="99" t="s">
        <v>55</v>
      </c>
      <c r="E35" s="73" t="s">
        <v>24</v>
      </c>
      <c r="F35" s="99"/>
      <c r="G35" s="75">
        <f>G38</f>
        <v>250</v>
      </c>
      <c r="H35" s="75">
        <f t="shared" si="0"/>
        <v>250</v>
      </c>
      <c r="I35" s="75">
        <f aca="true" t="shared" si="6" ref="I35:P35">I38</f>
        <v>100</v>
      </c>
      <c r="J35" s="75">
        <f t="shared" si="6"/>
        <v>150</v>
      </c>
      <c r="K35" s="103">
        <f t="shared" si="6"/>
        <v>0</v>
      </c>
      <c r="L35" s="75">
        <f t="shared" si="6"/>
        <v>0</v>
      </c>
      <c r="M35" s="75">
        <f t="shared" si="6"/>
        <v>0</v>
      </c>
      <c r="N35" s="75">
        <f t="shared" si="6"/>
        <v>0</v>
      </c>
      <c r="O35" s="75">
        <f t="shared" si="6"/>
        <v>50</v>
      </c>
      <c r="P35" s="75">
        <f t="shared" si="6"/>
        <v>50</v>
      </c>
    </row>
    <row r="36" spans="1:16" s="97" customFormat="1" ht="69" hidden="1">
      <c r="A36" s="248"/>
      <c r="B36" s="98" t="s">
        <v>25</v>
      </c>
      <c r="C36" s="99" t="s">
        <v>20</v>
      </c>
      <c r="D36" s="99" t="s">
        <v>55</v>
      </c>
      <c r="E36" s="73" t="s">
        <v>26</v>
      </c>
      <c r="F36" s="99"/>
      <c r="G36" s="75">
        <f>SUM(H36:M36)</f>
        <v>0</v>
      </c>
      <c r="H36" s="75">
        <f t="shared" si="0"/>
        <v>0</v>
      </c>
      <c r="I36" s="75">
        <f>SUM(J36:O36)</f>
        <v>0</v>
      </c>
      <c r="J36" s="75">
        <f aca="true" t="shared" si="7" ref="J36:P36">J37</f>
        <v>0</v>
      </c>
      <c r="K36" s="103">
        <f t="shared" si="7"/>
        <v>0</v>
      </c>
      <c r="L36" s="75">
        <f t="shared" si="7"/>
        <v>0</v>
      </c>
      <c r="M36" s="75">
        <f t="shared" si="7"/>
        <v>0</v>
      </c>
      <c r="N36" s="75">
        <f t="shared" si="7"/>
        <v>0</v>
      </c>
      <c r="O36" s="75">
        <f t="shared" si="7"/>
        <v>0</v>
      </c>
      <c r="P36" s="75">
        <f t="shared" si="7"/>
        <v>0</v>
      </c>
    </row>
    <row r="37" spans="1:16" s="97" customFormat="1" ht="54.75" hidden="1">
      <c r="A37" s="248"/>
      <c r="B37" s="98" t="s">
        <v>57</v>
      </c>
      <c r="C37" s="99" t="s">
        <v>20</v>
      </c>
      <c r="D37" s="99" t="s">
        <v>55</v>
      </c>
      <c r="E37" s="73" t="s">
        <v>28</v>
      </c>
      <c r="F37" s="99" t="s">
        <v>29</v>
      </c>
      <c r="G37" s="75">
        <f>SUM(H37:M37)</f>
        <v>0</v>
      </c>
      <c r="H37" s="75">
        <f t="shared" si="0"/>
        <v>0</v>
      </c>
      <c r="I37" s="75">
        <f>SUM(J37:O37)</f>
        <v>0</v>
      </c>
      <c r="J37" s="80">
        <v>0</v>
      </c>
      <c r="K37" s="81">
        <v>0</v>
      </c>
      <c r="L37" s="80">
        <v>0</v>
      </c>
      <c r="M37" s="80"/>
      <c r="N37" s="80"/>
      <c r="O37" s="82">
        <v>0</v>
      </c>
      <c r="P37" s="82">
        <v>0</v>
      </c>
    </row>
    <row r="38" spans="1:16" s="97" customFormat="1" ht="41.25">
      <c r="A38" s="248"/>
      <c r="B38" s="72" t="s">
        <v>58</v>
      </c>
      <c r="C38" s="99" t="s">
        <v>20</v>
      </c>
      <c r="D38" s="99" t="s">
        <v>55</v>
      </c>
      <c r="E38" s="73" t="s">
        <v>59</v>
      </c>
      <c r="F38" s="99"/>
      <c r="G38" s="75">
        <f>G39</f>
        <v>250</v>
      </c>
      <c r="H38" s="75">
        <f t="shared" si="0"/>
        <v>250</v>
      </c>
      <c r="I38" s="75">
        <f aca="true" t="shared" si="8" ref="I38:P38">I39</f>
        <v>100</v>
      </c>
      <c r="J38" s="75">
        <f t="shared" si="8"/>
        <v>150</v>
      </c>
      <c r="K38" s="103">
        <f t="shared" si="8"/>
        <v>0</v>
      </c>
      <c r="L38" s="75">
        <f t="shared" si="8"/>
        <v>0</v>
      </c>
      <c r="M38" s="75">
        <f t="shared" si="8"/>
        <v>0</v>
      </c>
      <c r="N38" s="75">
        <f t="shared" si="8"/>
        <v>0</v>
      </c>
      <c r="O38" s="75">
        <f t="shared" si="8"/>
        <v>50</v>
      </c>
      <c r="P38" s="75">
        <f t="shared" si="8"/>
        <v>50</v>
      </c>
    </row>
    <row r="39" spans="1:16" s="97" customFormat="1" ht="82.5">
      <c r="A39" s="248"/>
      <c r="B39" s="98" t="s">
        <v>60</v>
      </c>
      <c r="C39" s="99" t="s">
        <v>20</v>
      </c>
      <c r="D39" s="99" t="s">
        <v>55</v>
      </c>
      <c r="E39" s="73" t="s">
        <v>61</v>
      </c>
      <c r="F39" s="99" t="s">
        <v>29</v>
      </c>
      <c r="G39" s="75">
        <v>250</v>
      </c>
      <c r="H39" s="75">
        <f t="shared" si="0"/>
        <v>250</v>
      </c>
      <c r="I39" s="75">
        <v>100</v>
      </c>
      <c r="J39" s="80">
        <v>150</v>
      </c>
      <c r="K39" s="81">
        <v>0</v>
      </c>
      <c r="L39" s="80">
        <v>0</v>
      </c>
      <c r="M39" s="80">
        <v>0</v>
      </c>
      <c r="N39" s="80">
        <v>0</v>
      </c>
      <c r="O39" s="82">
        <v>50</v>
      </c>
      <c r="P39" s="82">
        <v>50</v>
      </c>
    </row>
    <row r="40" spans="1:16" s="97" customFormat="1" ht="92.25" customHeight="1">
      <c r="A40" s="248"/>
      <c r="B40" s="104" t="s">
        <v>62</v>
      </c>
      <c r="C40" s="99" t="s">
        <v>20</v>
      </c>
      <c r="D40" s="99" t="s">
        <v>55</v>
      </c>
      <c r="E40" s="73" t="s">
        <v>31</v>
      </c>
      <c r="F40" s="99"/>
      <c r="G40" s="75">
        <f>G41+G45</f>
        <v>10994.8</v>
      </c>
      <c r="H40" s="105">
        <f t="shared" si="0"/>
        <v>13535.13834</v>
      </c>
      <c r="I40" s="75">
        <f>I41+I45</f>
        <v>11682.5</v>
      </c>
      <c r="J40" s="80">
        <f aca="true" t="shared" si="9" ref="J40:P40">J41+J45+J47</f>
        <v>1852.63834</v>
      </c>
      <c r="K40" s="81">
        <f t="shared" si="9"/>
        <v>0</v>
      </c>
      <c r="L40" s="80">
        <f t="shared" si="9"/>
        <v>0</v>
      </c>
      <c r="M40" s="80">
        <f t="shared" si="9"/>
        <v>0</v>
      </c>
      <c r="N40" s="80">
        <f t="shared" si="9"/>
        <v>0</v>
      </c>
      <c r="O40" s="74">
        <f t="shared" si="9"/>
        <v>11459.300000000001</v>
      </c>
      <c r="P40" s="74">
        <f t="shared" si="9"/>
        <v>11511.300000000001</v>
      </c>
    </row>
    <row r="41" spans="1:16" s="97" customFormat="1" ht="54.75">
      <c r="A41" s="248"/>
      <c r="B41" s="104" t="s">
        <v>32</v>
      </c>
      <c r="C41" s="99" t="s">
        <v>20</v>
      </c>
      <c r="D41" s="99" t="s">
        <v>55</v>
      </c>
      <c r="E41" s="73" t="s">
        <v>33</v>
      </c>
      <c r="F41" s="99"/>
      <c r="G41" s="82">
        <f>G42+G43+G44</f>
        <v>10822</v>
      </c>
      <c r="H41" s="105">
        <f t="shared" si="0"/>
        <v>12484.03834</v>
      </c>
      <c r="I41" s="82">
        <f aca="true" t="shared" si="10" ref="I41:P41">I42+I43+I44</f>
        <v>11501.4</v>
      </c>
      <c r="J41" s="80">
        <f t="shared" si="10"/>
        <v>982.63834</v>
      </c>
      <c r="K41" s="81">
        <f t="shared" si="10"/>
        <v>0</v>
      </c>
      <c r="L41" s="80">
        <f t="shared" si="10"/>
        <v>0</v>
      </c>
      <c r="M41" s="80">
        <f t="shared" si="10"/>
        <v>0</v>
      </c>
      <c r="N41" s="80">
        <f t="shared" si="10"/>
        <v>0</v>
      </c>
      <c r="O41" s="82">
        <f t="shared" si="10"/>
        <v>11278.2</v>
      </c>
      <c r="P41" s="82">
        <f t="shared" si="10"/>
        <v>11330.2</v>
      </c>
    </row>
    <row r="42" spans="1:16" s="97" customFormat="1" ht="110.25" hidden="1">
      <c r="A42" s="248"/>
      <c r="B42" s="106" t="s">
        <v>63</v>
      </c>
      <c r="C42" s="107" t="s">
        <v>20</v>
      </c>
      <c r="D42" s="107" t="s">
        <v>55</v>
      </c>
      <c r="E42" s="52" t="s">
        <v>64</v>
      </c>
      <c r="F42" s="107" t="s">
        <v>44</v>
      </c>
      <c r="G42" s="86">
        <f>SUM(H42:M42)</f>
        <v>0</v>
      </c>
      <c r="H42" s="108">
        <f t="shared" si="0"/>
        <v>0</v>
      </c>
      <c r="I42" s="88">
        <f>SUM(J42:O42)</f>
        <v>0</v>
      </c>
      <c r="J42" s="88"/>
      <c r="K42" s="89"/>
      <c r="L42" s="88"/>
      <c r="M42" s="88"/>
      <c r="N42" s="88"/>
      <c r="O42" s="109"/>
      <c r="P42" s="109"/>
    </row>
    <row r="43" spans="1:16" s="97" customFormat="1" ht="110.25">
      <c r="A43" s="248"/>
      <c r="B43" s="72" t="s">
        <v>65</v>
      </c>
      <c r="C43" s="73" t="s">
        <v>20</v>
      </c>
      <c r="D43" s="73" t="s">
        <v>55</v>
      </c>
      <c r="E43" s="73" t="s">
        <v>66</v>
      </c>
      <c r="F43" s="73" t="s">
        <v>44</v>
      </c>
      <c r="G43" s="75">
        <v>9277</v>
      </c>
      <c r="H43" s="75">
        <f t="shared" si="0"/>
        <v>9645</v>
      </c>
      <c r="I43" s="75">
        <f>9363.5+281.5</f>
        <v>9645</v>
      </c>
      <c r="J43" s="74">
        <v>0</v>
      </c>
      <c r="K43" s="76">
        <v>0</v>
      </c>
      <c r="L43" s="74">
        <v>0</v>
      </c>
      <c r="M43" s="74">
        <v>0</v>
      </c>
      <c r="N43" s="74">
        <v>0</v>
      </c>
      <c r="O43" s="75">
        <f>9363.5</f>
        <v>9363.5</v>
      </c>
      <c r="P43" s="75">
        <f>9363.5</f>
        <v>9363.5</v>
      </c>
    </row>
    <row r="44" spans="1:16" s="97" customFormat="1" ht="69">
      <c r="A44" s="248"/>
      <c r="B44" s="98" t="s">
        <v>67</v>
      </c>
      <c r="C44" s="99" t="s">
        <v>20</v>
      </c>
      <c r="D44" s="99" t="s">
        <v>55</v>
      </c>
      <c r="E44" s="73" t="s">
        <v>68</v>
      </c>
      <c r="F44" s="99" t="s">
        <v>29</v>
      </c>
      <c r="G44" s="75">
        <v>1545</v>
      </c>
      <c r="H44" s="105">
        <f t="shared" si="0"/>
        <v>2839.03834</v>
      </c>
      <c r="I44" s="75">
        <v>1856.4</v>
      </c>
      <c r="J44" s="80">
        <f>40+942.63834</f>
        <v>982.63834</v>
      </c>
      <c r="K44" s="81">
        <v>0</v>
      </c>
      <c r="L44" s="80">
        <v>0</v>
      </c>
      <c r="M44" s="80">
        <v>0</v>
      </c>
      <c r="N44" s="80">
        <v>0</v>
      </c>
      <c r="O44" s="82">
        <v>1914.7</v>
      </c>
      <c r="P44" s="82">
        <v>1966.7</v>
      </c>
    </row>
    <row r="45" spans="1:16" s="97" customFormat="1" ht="33" customHeight="1">
      <c r="A45" s="248"/>
      <c r="B45" s="104" t="s">
        <v>69</v>
      </c>
      <c r="C45" s="99" t="s">
        <v>20</v>
      </c>
      <c r="D45" s="99" t="s">
        <v>55</v>
      </c>
      <c r="E45" s="73" t="s">
        <v>70</v>
      </c>
      <c r="F45" s="99"/>
      <c r="G45" s="82">
        <f>G46</f>
        <v>172.8</v>
      </c>
      <c r="H45" s="75">
        <f t="shared" si="0"/>
        <v>181.1</v>
      </c>
      <c r="I45" s="82">
        <f aca="true" t="shared" si="11" ref="I45:P45">I46</f>
        <v>181.1</v>
      </c>
      <c r="J45" s="80">
        <f t="shared" si="11"/>
        <v>0</v>
      </c>
      <c r="K45" s="81">
        <f t="shared" si="11"/>
        <v>0</v>
      </c>
      <c r="L45" s="80">
        <f t="shared" si="11"/>
        <v>0</v>
      </c>
      <c r="M45" s="80">
        <f t="shared" si="11"/>
        <v>0</v>
      </c>
      <c r="N45" s="80">
        <f t="shared" si="11"/>
        <v>0</v>
      </c>
      <c r="O45" s="82">
        <f t="shared" si="11"/>
        <v>181.1</v>
      </c>
      <c r="P45" s="82">
        <f t="shared" si="11"/>
        <v>181.1</v>
      </c>
    </row>
    <row r="46" spans="1:16" s="97" customFormat="1" ht="45" customHeight="1">
      <c r="A46" s="248"/>
      <c r="B46" s="98" t="s">
        <v>71</v>
      </c>
      <c r="C46" s="99" t="s">
        <v>20</v>
      </c>
      <c r="D46" s="99" t="s">
        <v>55</v>
      </c>
      <c r="E46" s="73" t="s">
        <v>72</v>
      </c>
      <c r="F46" s="99" t="s">
        <v>37</v>
      </c>
      <c r="G46" s="74">
        <v>172.8</v>
      </c>
      <c r="H46" s="75">
        <f t="shared" si="0"/>
        <v>181.1</v>
      </c>
      <c r="I46" s="74">
        <v>181.1</v>
      </c>
      <c r="J46" s="74">
        <v>0</v>
      </c>
      <c r="K46" s="76">
        <v>0</v>
      </c>
      <c r="L46" s="74">
        <v>0</v>
      </c>
      <c r="M46" s="74">
        <v>0</v>
      </c>
      <c r="N46" s="74">
        <v>0</v>
      </c>
      <c r="O46" s="74">
        <v>181.1</v>
      </c>
      <c r="P46" s="74">
        <v>181.1</v>
      </c>
    </row>
    <row r="47" spans="1:16" s="97" customFormat="1" ht="33" customHeight="1">
      <c r="A47" s="248"/>
      <c r="B47" s="104" t="s">
        <v>73</v>
      </c>
      <c r="C47" s="99" t="s">
        <v>20</v>
      </c>
      <c r="D47" s="99" t="s">
        <v>55</v>
      </c>
      <c r="E47" s="73" t="s">
        <v>74</v>
      </c>
      <c r="F47" s="99"/>
      <c r="G47" s="110">
        <v>0</v>
      </c>
      <c r="H47" s="75">
        <f t="shared" si="0"/>
        <v>870</v>
      </c>
      <c r="I47" s="75">
        <f aca="true" t="shared" si="12" ref="I47:P47">I48</f>
        <v>0</v>
      </c>
      <c r="J47" s="74">
        <f t="shared" si="12"/>
        <v>870</v>
      </c>
      <c r="K47" s="103">
        <f t="shared" si="12"/>
        <v>0</v>
      </c>
      <c r="L47" s="75">
        <f t="shared" si="12"/>
        <v>0</v>
      </c>
      <c r="M47" s="75">
        <f t="shared" si="12"/>
        <v>0</v>
      </c>
      <c r="N47" s="75">
        <f t="shared" si="12"/>
        <v>0</v>
      </c>
      <c r="O47" s="75">
        <f t="shared" si="12"/>
        <v>0</v>
      </c>
      <c r="P47" s="75">
        <f t="shared" si="12"/>
        <v>0</v>
      </c>
    </row>
    <row r="48" spans="1:16" s="97" customFormat="1" ht="69">
      <c r="A48" s="248"/>
      <c r="B48" s="98" t="s">
        <v>67</v>
      </c>
      <c r="C48" s="99" t="s">
        <v>20</v>
      </c>
      <c r="D48" s="99" t="s">
        <v>55</v>
      </c>
      <c r="E48" s="73" t="s">
        <v>75</v>
      </c>
      <c r="F48" s="99" t="s">
        <v>29</v>
      </c>
      <c r="G48" s="111">
        <f>SUM(H48:M48)</f>
        <v>1740</v>
      </c>
      <c r="H48" s="75">
        <f t="shared" si="0"/>
        <v>870</v>
      </c>
      <c r="I48" s="69">
        <v>0</v>
      </c>
      <c r="J48" s="74">
        <f>+870</f>
        <v>870</v>
      </c>
      <c r="K48" s="76">
        <v>0</v>
      </c>
      <c r="L48" s="74">
        <v>0</v>
      </c>
      <c r="M48" s="74">
        <v>0</v>
      </c>
      <c r="N48" s="74">
        <v>0</v>
      </c>
      <c r="O48" s="82">
        <v>0</v>
      </c>
      <c r="P48" s="82">
        <v>0</v>
      </c>
    </row>
    <row r="49" spans="1:16" s="97" customFormat="1" ht="17.25" customHeight="1">
      <c r="A49" s="248"/>
      <c r="B49" s="112" t="s">
        <v>76</v>
      </c>
      <c r="C49" s="73" t="s">
        <v>20</v>
      </c>
      <c r="D49" s="73" t="s">
        <v>55</v>
      </c>
      <c r="E49" s="73" t="s">
        <v>39</v>
      </c>
      <c r="F49" s="99"/>
      <c r="G49" s="111"/>
      <c r="H49" s="105">
        <f>H50</f>
        <v>414.14839</v>
      </c>
      <c r="I49" s="69"/>
      <c r="J49" s="74"/>
      <c r="K49" s="76">
        <f>K50</f>
        <v>414.14839</v>
      </c>
      <c r="L49" s="74"/>
      <c r="M49" s="74"/>
      <c r="N49" s="74"/>
      <c r="O49" s="82">
        <v>0</v>
      </c>
      <c r="P49" s="82">
        <v>0</v>
      </c>
    </row>
    <row r="50" spans="1:16" s="97" customFormat="1" ht="28.5" customHeight="1">
      <c r="A50" s="248"/>
      <c r="B50" s="72" t="s">
        <v>40</v>
      </c>
      <c r="C50" s="73" t="s">
        <v>20</v>
      </c>
      <c r="D50" s="73" t="s">
        <v>55</v>
      </c>
      <c r="E50" s="73" t="s">
        <v>41</v>
      </c>
      <c r="F50" s="99"/>
      <c r="G50" s="111"/>
      <c r="H50" s="105">
        <f>H51</f>
        <v>414.14839</v>
      </c>
      <c r="I50" s="69"/>
      <c r="J50" s="74"/>
      <c r="K50" s="76">
        <f>K51</f>
        <v>414.14839</v>
      </c>
      <c r="L50" s="74"/>
      <c r="M50" s="74"/>
      <c r="N50" s="74"/>
      <c r="O50" s="82">
        <v>0</v>
      </c>
      <c r="P50" s="82">
        <v>0</v>
      </c>
    </row>
    <row r="51" spans="1:16" s="97" customFormat="1" ht="41.25">
      <c r="A51" s="248"/>
      <c r="B51" s="113" t="s">
        <v>77</v>
      </c>
      <c r="C51" s="99" t="s">
        <v>20</v>
      </c>
      <c r="D51" s="99" t="s">
        <v>55</v>
      </c>
      <c r="E51" s="73" t="s">
        <v>78</v>
      </c>
      <c r="F51" s="99" t="s">
        <v>37</v>
      </c>
      <c r="G51" s="111"/>
      <c r="H51" s="105">
        <f>K51</f>
        <v>414.14839</v>
      </c>
      <c r="I51" s="69"/>
      <c r="J51" s="74"/>
      <c r="K51" s="76">
        <v>414.14839</v>
      </c>
      <c r="L51" s="74"/>
      <c r="M51" s="74"/>
      <c r="N51" s="74"/>
      <c r="O51" s="82">
        <v>0</v>
      </c>
      <c r="P51" s="82">
        <v>0</v>
      </c>
    </row>
    <row r="52" spans="1:16" s="71" customFormat="1" ht="19.5" customHeight="1">
      <c r="A52" s="248"/>
      <c r="B52" s="100" t="s">
        <v>79</v>
      </c>
      <c r="C52" s="101" t="s">
        <v>80</v>
      </c>
      <c r="D52" s="101"/>
      <c r="E52" s="68"/>
      <c r="F52" s="101"/>
      <c r="G52" s="53">
        <f>G53</f>
        <v>199.1</v>
      </c>
      <c r="H52" s="53">
        <f aca="true" t="shared" si="13" ref="H52:H78">SUM(I52:N52)</f>
        <v>236.39999999999998</v>
      </c>
      <c r="I52" s="53">
        <f aca="true" t="shared" si="14" ref="I52:P52">I53</f>
        <v>236.39999999999998</v>
      </c>
      <c r="J52" s="69">
        <f t="shared" si="14"/>
        <v>0</v>
      </c>
      <c r="K52" s="70">
        <f t="shared" si="14"/>
        <v>0</v>
      </c>
      <c r="L52" s="69">
        <f t="shared" si="14"/>
        <v>0</v>
      </c>
      <c r="M52" s="69">
        <f t="shared" si="14"/>
        <v>0</v>
      </c>
      <c r="N52" s="69">
        <f t="shared" si="14"/>
        <v>0</v>
      </c>
      <c r="O52" s="53">
        <f t="shared" si="14"/>
        <v>238.7</v>
      </c>
      <c r="P52" s="53">
        <f t="shared" si="14"/>
        <v>247.5</v>
      </c>
    </row>
    <row r="53" spans="1:16" s="71" customFormat="1" ht="27">
      <c r="A53" s="248"/>
      <c r="B53" s="67" t="s">
        <v>81</v>
      </c>
      <c r="C53" s="68" t="s">
        <v>80</v>
      </c>
      <c r="D53" s="68" t="s">
        <v>82</v>
      </c>
      <c r="E53" s="68"/>
      <c r="F53" s="68"/>
      <c r="G53" s="53">
        <f>G55</f>
        <v>199.1</v>
      </c>
      <c r="H53" s="53">
        <f t="shared" si="13"/>
        <v>236.39999999999998</v>
      </c>
      <c r="I53" s="53">
        <f aca="true" t="shared" si="15" ref="I53:P53">I55</f>
        <v>236.39999999999998</v>
      </c>
      <c r="J53" s="69">
        <f t="shared" si="15"/>
        <v>0</v>
      </c>
      <c r="K53" s="70">
        <f t="shared" si="15"/>
        <v>0</v>
      </c>
      <c r="L53" s="69">
        <f t="shared" si="15"/>
        <v>0</v>
      </c>
      <c r="M53" s="69">
        <f t="shared" si="15"/>
        <v>0</v>
      </c>
      <c r="N53" s="69">
        <f t="shared" si="15"/>
        <v>0</v>
      </c>
      <c r="O53" s="53">
        <f t="shared" si="15"/>
        <v>238.7</v>
      </c>
      <c r="P53" s="53">
        <f t="shared" si="15"/>
        <v>247.5</v>
      </c>
    </row>
    <row r="54" spans="1:16" s="97" customFormat="1" ht="18.75" customHeight="1">
      <c r="A54" s="248"/>
      <c r="B54" s="72" t="s">
        <v>38</v>
      </c>
      <c r="C54" s="73" t="s">
        <v>80</v>
      </c>
      <c r="D54" s="73" t="s">
        <v>82</v>
      </c>
      <c r="E54" s="73" t="s">
        <v>39</v>
      </c>
      <c r="F54" s="73"/>
      <c r="G54" s="75">
        <f>G55</f>
        <v>199.1</v>
      </c>
      <c r="H54" s="75">
        <f t="shared" si="13"/>
        <v>236.39999999999998</v>
      </c>
      <c r="I54" s="75">
        <f aca="true" t="shared" si="16" ref="I54:P54">I55</f>
        <v>236.39999999999998</v>
      </c>
      <c r="J54" s="74">
        <f t="shared" si="16"/>
        <v>0</v>
      </c>
      <c r="K54" s="76">
        <f t="shared" si="16"/>
        <v>0</v>
      </c>
      <c r="L54" s="74">
        <f t="shared" si="16"/>
        <v>0</v>
      </c>
      <c r="M54" s="74">
        <f t="shared" si="16"/>
        <v>0</v>
      </c>
      <c r="N54" s="74">
        <f t="shared" si="16"/>
        <v>0</v>
      </c>
      <c r="O54" s="75">
        <f t="shared" si="16"/>
        <v>238.7</v>
      </c>
      <c r="P54" s="75">
        <f t="shared" si="16"/>
        <v>247.5</v>
      </c>
    </row>
    <row r="55" spans="1:16" s="97" customFormat="1" ht="27">
      <c r="A55" s="248"/>
      <c r="B55" s="72" t="s">
        <v>40</v>
      </c>
      <c r="C55" s="73" t="s">
        <v>80</v>
      </c>
      <c r="D55" s="73" t="s">
        <v>82</v>
      </c>
      <c r="E55" s="73" t="s">
        <v>41</v>
      </c>
      <c r="F55" s="73"/>
      <c r="G55" s="74">
        <f>G56+G57</f>
        <v>199.1</v>
      </c>
      <c r="H55" s="75">
        <f t="shared" si="13"/>
        <v>236.39999999999998</v>
      </c>
      <c r="I55" s="74">
        <f>I56+I57</f>
        <v>236.39999999999998</v>
      </c>
      <c r="J55" s="74">
        <f>SUM(J56:J57)</f>
        <v>0</v>
      </c>
      <c r="K55" s="76">
        <f>SUM(K56:K57)</f>
        <v>0</v>
      </c>
      <c r="L55" s="74">
        <f>SUM(L56:L57)</f>
        <v>0</v>
      </c>
      <c r="M55" s="74">
        <f>SUM(M56:M57)</f>
        <v>0</v>
      </c>
      <c r="N55" s="74">
        <f>SUM(N56:N57)</f>
        <v>0</v>
      </c>
      <c r="O55" s="74">
        <f>O56+O57</f>
        <v>238.7</v>
      </c>
      <c r="P55" s="74">
        <f>P56+P57</f>
        <v>247.5</v>
      </c>
    </row>
    <row r="56" spans="1:16" s="97" customFormat="1" ht="111" customHeight="1">
      <c r="A56" s="248"/>
      <c r="B56" s="72" t="s">
        <v>83</v>
      </c>
      <c r="C56" s="73" t="s">
        <v>80</v>
      </c>
      <c r="D56" s="73" t="s">
        <v>82</v>
      </c>
      <c r="E56" s="73" t="s">
        <v>84</v>
      </c>
      <c r="F56" s="73" t="s">
        <v>44</v>
      </c>
      <c r="G56" s="74">
        <v>189.6</v>
      </c>
      <c r="H56" s="114">
        <f t="shared" si="13"/>
        <v>193.72086</v>
      </c>
      <c r="I56" s="74">
        <v>189.6</v>
      </c>
      <c r="J56" s="74">
        <v>4.12086</v>
      </c>
      <c r="K56" s="76">
        <v>0</v>
      </c>
      <c r="L56" s="74">
        <v>0</v>
      </c>
      <c r="M56" s="74"/>
      <c r="N56" s="74"/>
      <c r="O56" s="74">
        <v>189.6</v>
      </c>
      <c r="P56" s="74">
        <v>189.6</v>
      </c>
    </row>
    <row r="57" spans="1:16" s="97" customFormat="1" ht="69">
      <c r="A57" s="248"/>
      <c r="B57" s="72" t="s">
        <v>85</v>
      </c>
      <c r="C57" s="73" t="s">
        <v>80</v>
      </c>
      <c r="D57" s="73" t="s">
        <v>82</v>
      </c>
      <c r="E57" s="73" t="s">
        <v>84</v>
      </c>
      <c r="F57" s="73" t="s">
        <v>29</v>
      </c>
      <c r="G57" s="74">
        <v>9.5</v>
      </c>
      <c r="H57" s="114">
        <f t="shared" si="13"/>
        <v>42.67914</v>
      </c>
      <c r="I57" s="74">
        <v>46.8</v>
      </c>
      <c r="J57" s="80">
        <v>-4.12086</v>
      </c>
      <c r="K57" s="81">
        <v>0</v>
      </c>
      <c r="L57" s="80">
        <v>0</v>
      </c>
      <c r="M57" s="80"/>
      <c r="N57" s="80">
        <v>0</v>
      </c>
      <c r="O57" s="74">
        <v>49.1</v>
      </c>
      <c r="P57" s="74">
        <v>57.9</v>
      </c>
    </row>
    <row r="58" spans="1:17" s="71" customFormat="1" ht="32.25" customHeight="1">
      <c r="A58" s="248"/>
      <c r="B58" s="67" t="s">
        <v>86</v>
      </c>
      <c r="C58" s="68" t="s">
        <v>82</v>
      </c>
      <c r="D58" s="68"/>
      <c r="E58" s="68"/>
      <c r="F58" s="68"/>
      <c r="G58" s="69">
        <f>G59+G63</f>
        <v>620.4</v>
      </c>
      <c r="H58" s="53">
        <f t="shared" si="13"/>
        <v>504.1</v>
      </c>
      <c r="I58" s="53">
        <f>I59+I63</f>
        <v>504.1</v>
      </c>
      <c r="J58" s="53">
        <f aca="true" t="shared" si="17" ref="J58:P58">SUM(J59,J63)</f>
        <v>0</v>
      </c>
      <c r="K58" s="115">
        <f t="shared" si="17"/>
        <v>0</v>
      </c>
      <c r="L58" s="53">
        <f t="shared" si="17"/>
        <v>0</v>
      </c>
      <c r="M58" s="53">
        <f t="shared" si="17"/>
        <v>0</v>
      </c>
      <c r="N58" s="53">
        <f t="shared" si="17"/>
        <v>0</v>
      </c>
      <c r="O58" s="53">
        <f t="shared" si="17"/>
        <v>200</v>
      </c>
      <c r="P58" s="53">
        <f t="shared" si="17"/>
        <v>200</v>
      </c>
      <c r="Q58" s="116"/>
    </row>
    <row r="59" spans="1:16" s="71" customFormat="1" ht="13.5" hidden="1">
      <c r="A59" s="248"/>
      <c r="B59" s="67" t="s">
        <v>87</v>
      </c>
      <c r="C59" s="68" t="s">
        <v>82</v>
      </c>
      <c r="D59" s="68" t="s">
        <v>88</v>
      </c>
      <c r="E59" s="68"/>
      <c r="F59" s="68"/>
      <c r="G59" s="53">
        <f>G60</f>
        <v>0</v>
      </c>
      <c r="H59" s="53">
        <f t="shared" si="13"/>
        <v>0</v>
      </c>
      <c r="I59" s="53">
        <f aca="true" t="shared" si="18" ref="I59:P60">I60</f>
        <v>0</v>
      </c>
      <c r="J59" s="53">
        <f t="shared" si="18"/>
        <v>0</v>
      </c>
      <c r="K59" s="115">
        <f t="shared" si="18"/>
        <v>0</v>
      </c>
      <c r="L59" s="53">
        <f t="shared" si="18"/>
        <v>0</v>
      </c>
      <c r="M59" s="53">
        <f t="shared" si="18"/>
        <v>0</v>
      </c>
      <c r="N59" s="53">
        <f t="shared" si="18"/>
        <v>0</v>
      </c>
      <c r="O59" s="53">
        <f t="shared" si="18"/>
        <v>0</v>
      </c>
      <c r="P59" s="53">
        <f t="shared" si="18"/>
        <v>0</v>
      </c>
    </row>
    <row r="60" spans="1:16" s="97" customFormat="1" ht="69" hidden="1">
      <c r="A60" s="248"/>
      <c r="B60" s="72" t="s">
        <v>89</v>
      </c>
      <c r="C60" s="73" t="s">
        <v>82</v>
      </c>
      <c r="D60" s="73" t="s">
        <v>88</v>
      </c>
      <c r="E60" s="73" t="s">
        <v>80</v>
      </c>
      <c r="F60" s="73"/>
      <c r="G60" s="75">
        <f>G61</f>
        <v>0</v>
      </c>
      <c r="H60" s="53">
        <f t="shared" si="13"/>
        <v>0</v>
      </c>
      <c r="I60" s="75">
        <f t="shared" si="18"/>
        <v>0</v>
      </c>
      <c r="J60" s="75">
        <f t="shared" si="18"/>
        <v>0</v>
      </c>
      <c r="K60" s="103">
        <f t="shared" si="18"/>
        <v>0</v>
      </c>
      <c r="L60" s="75">
        <f t="shared" si="18"/>
        <v>0</v>
      </c>
      <c r="M60" s="75">
        <f t="shared" si="18"/>
        <v>0</v>
      </c>
      <c r="N60" s="75">
        <f t="shared" si="18"/>
        <v>0</v>
      </c>
      <c r="O60" s="75">
        <f t="shared" si="18"/>
        <v>0</v>
      </c>
      <c r="P60" s="75">
        <f t="shared" si="18"/>
        <v>0</v>
      </c>
    </row>
    <row r="61" spans="1:16" s="97" customFormat="1" ht="44.25" customHeight="1" hidden="1">
      <c r="A61" s="248"/>
      <c r="B61" s="72" t="s">
        <v>90</v>
      </c>
      <c r="C61" s="73" t="s">
        <v>82</v>
      </c>
      <c r="D61" s="73" t="s">
        <v>88</v>
      </c>
      <c r="E61" s="73" t="s">
        <v>91</v>
      </c>
      <c r="F61" s="73"/>
      <c r="G61" s="75">
        <f>G62</f>
        <v>0</v>
      </c>
      <c r="H61" s="53">
        <f t="shared" si="13"/>
        <v>0</v>
      </c>
      <c r="I61" s="75">
        <f>I62</f>
        <v>0</v>
      </c>
      <c r="J61" s="75">
        <f>J62</f>
        <v>0</v>
      </c>
      <c r="K61" s="103">
        <f>K62</f>
        <v>0</v>
      </c>
      <c r="L61" s="75">
        <f>L62</f>
        <v>0</v>
      </c>
      <c r="M61" s="75"/>
      <c r="N61" s="75"/>
      <c r="O61" s="75">
        <f>O62</f>
        <v>0</v>
      </c>
      <c r="P61" s="75">
        <f>P62</f>
        <v>0</v>
      </c>
    </row>
    <row r="62" spans="1:16" s="97" customFormat="1" ht="64.5" customHeight="1" hidden="1">
      <c r="A62" s="248"/>
      <c r="B62" s="72" t="s">
        <v>92</v>
      </c>
      <c r="C62" s="73" t="s">
        <v>82</v>
      </c>
      <c r="D62" s="73" t="s">
        <v>88</v>
      </c>
      <c r="E62" s="73" t="s">
        <v>93</v>
      </c>
      <c r="F62" s="73" t="s">
        <v>29</v>
      </c>
      <c r="G62" s="75">
        <v>0</v>
      </c>
      <c r="H62" s="53">
        <f t="shared" si="13"/>
        <v>0</v>
      </c>
      <c r="I62" s="75">
        <v>0</v>
      </c>
      <c r="J62" s="75">
        <v>0</v>
      </c>
      <c r="K62" s="103">
        <v>0</v>
      </c>
      <c r="L62" s="75">
        <v>0</v>
      </c>
      <c r="M62" s="75"/>
      <c r="N62" s="75"/>
      <c r="O62" s="75">
        <v>0</v>
      </c>
      <c r="P62" s="82">
        <v>0</v>
      </c>
    </row>
    <row r="63" spans="1:16" s="71" customFormat="1" ht="55.5" customHeight="1">
      <c r="A63" s="248"/>
      <c r="B63" s="67" t="s">
        <v>94</v>
      </c>
      <c r="C63" s="68" t="s">
        <v>82</v>
      </c>
      <c r="D63" s="68" t="s">
        <v>95</v>
      </c>
      <c r="E63" s="68"/>
      <c r="F63" s="68"/>
      <c r="G63" s="69">
        <f>G64+G67</f>
        <v>620.4</v>
      </c>
      <c r="H63" s="53">
        <f t="shared" si="13"/>
        <v>504.1</v>
      </c>
      <c r="I63" s="53">
        <f aca="true" t="shared" si="19" ref="I63:P63">I64+I67</f>
        <v>504.1</v>
      </c>
      <c r="J63" s="53">
        <f t="shared" si="19"/>
        <v>0</v>
      </c>
      <c r="K63" s="115">
        <f t="shared" si="19"/>
        <v>0</v>
      </c>
      <c r="L63" s="53">
        <f t="shared" si="19"/>
        <v>0</v>
      </c>
      <c r="M63" s="53">
        <f t="shared" si="19"/>
        <v>0</v>
      </c>
      <c r="N63" s="53">
        <f t="shared" si="19"/>
        <v>0</v>
      </c>
      <c r="O63" s="53">
        <f t="shared" si="19"/>
        <v>200</v>
      </c>
      <c r="P63" s="53">
        <f t="shared" si="19"/>
        <v>200</v>
      </c>
    </row>
    <row r="64" spans="1:16" s="71" customFormat="1" ht="69">
      <c r="A64" s="248"/>
      <c r="B64" s="72" t="s">
        <v>89</v>
      </c>
      <c r="C64" s="73" t="s">
        <v>82</v>
      </c>
      <c r="D64" s="73" t="s">
        <v>95</v>
      </c>
      <c r="E64" s="73" t="s">
        <v>80</v>
      </c>
      <c r="F64" s="73"/>
      <c r="G64" s="75">
        <v>319</v>
      </c>
      <c r="H64" s="75">
        <f t="shared" si="13"/>
        <v>200</v>
      </c>
      <c r="I64" s="75">
        <f aca="true" t="shared" si="20" ref="I64:P64">I65</f>
        <v>200</v>
      </c>
      <c r="J64" s="75">
        <f t="shared" si="20"/>
        <v>0</v>
      </c>
      <c r="K64" s="103">
        <f t="shared" si="20"/>
        <v>0</v>
      </c>
      <c r="L64" s="75">
        <f t="shared" si="20"/>
        <v>0</v>
      </c>
      <c r="M64" s="75">
        <f t="shared" si="20"/>
        <v>0</v>
      </c>
      <c r="N64" s="75">
        <f t="shared" si="20"/>
        <v>0</v>
      </c>
      <c r="O64" s="75">
        <f t="shared" si="20"/>
        <v>100</v>
      </c>
      <c r="P64" s="75">
        <f t="shared" si="20"/>
        <v>100</v>
      </c>
    </row>
    <row r="65" spans="1:16" s="71" customFormat="1" ht="45.75" customHeight="1">
      <c r="A65" s="248"/>
      <c r="B65" s="72" t="s">
        <v>90</v>
      </c>
      <c r="C65" s="73" t="s">
        <v>82</v>
      </c>
      <c r="D65" s="73" t="s">
        <v>95</v>
      </c>
      <c r="E65" s="73" t="s">
        <v>91</v>
      </c>
      <c r="F65" s="73"/>
      <c r="G65" s="75">
        <v>319</v>
      </c>
      <c r="H65" s="75">
        <f t="shared" si="13"/>
        <v>200</v>
      </c>
      <c r="I65" s="75">
        <f>I66</f>
        <v>200</v>
      </c>
      <c r="J65" s="74">
        <f>J66</f>
        <v>0</v>
      </c>
      <c r="K65" s="76">
        <f>K66</f>
        <v>0</v>
      </c>
      <c r="L65" s="74">
        <f>L66</f>
        <v>0</v>
      </c>
      <c r="M65" s="74"/>
      <c r="N65" s="74"/>
      <c r="O65" s="75">
        <f>O66</f>
        <v>100</v>
      </c>
      <c r="P65" s="75">
        <f>P66</f>
        <v>100</v>
      </c>
    </row>
    <row r="66" spans="1:16" s="71" customFormat="1" ht="69">
      <c r="A66" s="248"/>
      <c r="B66" s="72" t="s">
        <v>92</v>
      </c>
      <c r="C66" s="73" t="s">
        <v>82</v>
      </c>
      <c r="D66" s="73" t="s">
        <v>95</v>
      </c>
      <c r="E66" s="73" t="s">
        <v>93</v>
      </c>
      <c r="F66" s="73" t="s">
        <v>29</v>
      </c>
      <c r="G66" s="75">
        <v>319</v>
      </c>
      <c r="H66" s="75">
        <f t="shared" si="13"/>
        <v>200</v>
      </c>
      <c r="I66" s="75">
        <v>200</v>
      </c>
      <c r="J66" s="74">
        <v>0</v>
      </c>
      <c r="K66" s="76">
        <v>0</v>
      </c>
      <c r="L66" s="74">
        <v>0</v>
      </c>
      <c r="M66" s="74"/>
      <c r="N66" s="74"/>
      <c r="O66" s="75">
        <v>100</v>
      </c>
      <c r="P66" s="82">
        <v>100</v>
      </c>
    </row>
    <row r="67" spans="1:16" s="97" customFormat="1" ht="54.75">
      <c r="A67" s="248"/>
      <c r="B67" s="98" t="s">
        <v>96</v>
      </c>
      <c r="C67" s="73" t="s">
        <v>82</v>
      </c>
      <c r="D67" s="73" t="s">
        <v>95</v>
      </c>
      <c r="E67" s="73" t="s">
        <v>51</v>
      </c>
      <c r="F67" s="73"/>
      <c r="G67" s="74">
        <v>301.4</v>
      </c>
      <c r="H67" s="75">
        <f t="shared" si="13"/>
        <v>304.1</v>
      </c>
      <c r="I67" s="75">
        <f aca="true" t="shared" si="21" ref="I67:P67">I68</f>
        <v>304.1</v>
      </c>
      <c r="J67" s="75">
        <f t="shared" si="21"/>
        <v>0</v>
      </c>
      <c r="K67" s="103">
        <f t="shared" si="21"/>
        <v>0</v>
      </c>
      <c r="L67" s="75">
        <f t="shared" si="21"/>
        <v>0</v>
      </c>
      <c r="M67" s="74">
        <f t="shared" si="21"/>
        <v>0</v>
      </c>
      <c r="N67" s="74">
        <f t="shared" si="21"/>
        <v>0</v>
      </c>
      <c r="O67" s="75">
        <f t="shared" si="21"/>
        <v>100</v>
      </c>
      <c r="P67" s="75">
        <f t="shared" si="21"/>
        <v>100</v>
      </c>
    </row>
    <row r="68" spans="1:16" s="97" customFormat="1" ht="109.5" customHeight="1">
      <c r="A68" s="248"/>
      <c r="B68" s="72" t="s">
        <v>97</v>
      </c>
      <c r="C68" s="73" t="s">
        <v>82</v>
      </c>
      <c r="D68" s="73" t="s">
        <v>95</v>
      </c>
      <c r="E68" s="73" t="s">
        <v>98</v>
      </c>
      <c r="F68" s="73"/>
      <c r="G68" s="74">
        <v>304.1</v>
      </c>
      <c r="H68" s="75">
        <f t="shared" si="13"/>
        <v>304.1</v>
      </c>
      <c r="I68" s="75">
        <f>I69</f>
        <v>304.1</v>
      </c>
      <c r="J68" s="75">
        <f>J69</f>
        <v>0</v>
      </c>
      <c r="K68" s="103">
        <f>K69</f>
        <v>0</v>
      </c>
      <c r="L68" s="75">
        <f>L69</f>
        <v>0</v>
      </c>
      <c r="M68" s="74"/>
      <c r="N68" s="74"/>
      <c r="O68" s="75">
        <f>O69</f>
        <v>100</v>
      </c>
      <c r="P68" s="75">
        <f>P69</f>
        <v>100</v>
      </c>
    </row>
    <row r="69" spans="1:16" s="97" customFormat="1" ht="54.75">
      <c r="A69" s="248"/>
      <c r="B69" s="98" t="s">
        <v>99</v>
      </c>
      <c r="C69" s="99" t="s">
        <v>82</v>
      </c>
      <c r="D69" s="99" t="s">
        <v>95</v>
      </c>
      <c r="E69" s="99" t="s">
        <v>100</v>
      </c>
      <c r="F69" s="99" t="s">
        <v>29</v>
      </c>
      <c r="G69" s="74">
        <v>304.1</v>
      </c>
      <c r="H69" s="75">
        <f t="shared" si="13"/>
        <v>304.1</v>
      </c>
      <c r="I69" s="75">
        <v>304.1</v>
      </c>
      <c r="J69" s="75">
        <v>0</v>
      </c>
      <c r="K69" s="103">
        <v>0</v>
      </c>
      <c r="L69" s="75">
        <v>0</v>
      </c>
      <c r="M69" s="75"/>
      <c r="N69" s="75"/>
      <c r="O69" s="75">
        <v>100</v>
      </c>
      <c r="P69" s="75">
        <v>100</v>
      </c>
    </row>
    <row r="70" spans="1:16" s="97" customFormat="1" ht="13.5">
      <c r="A70" s="248"/>
      <c r="B70" s="67" t="s">
        <v>101</v>
      </c>
      <c r="C70" s="117" t="s">
        <v>22</v>
      </c>
      <c r="D70" s="117"/>
      <c r="E70" s="99"/>
      <c r="F70" s="99"/>
      <c r="G70" s="53">
        <f>SUM(G71,G75)</f>
        <v>0</v>
      </c>
      <c r="H70" s="69">
        <f t="shared" si="13"/>
        <v>1791.1</v>
      </c>
      <c r="I70" s="53">
        <f aca="true" t="shared" si="22" ref="I70:P70">SUM(I71,I75,I81)</f>
        <v>281.1</v>
      </c>
      <c r="J70" s="53">
        <f t="shared" si="22"/>
        <v>0</v>
      </c>
      <c r="K70" s="70">
        <f t="shared" si="22"/>
        <v>1510</v>
      </c>
      <c r="L70" s="53">
        <f t="shared" si="22"/>
        <v>0</v>
      </c>
      <c r="M70" s="53">
        <f t="shared" si="22"/>
        <v>0</v>
      </c>
      <c r="N70" s="53">
        <f t="shared" si="22"/>
        <v>0</v>
      </c>
      <c r="O70" s="53">
        <f t="shared" si="22"/>
        <v>295.6</v>
      </c>
      <c r="P70" s="53">
        <f t="shared" si="22"/>
        <v>295.6</v>
      </c>
    </row>
    <row r="71" spans="1:16" s="97" customFormat="1" ht="15">
      <c r="A71" s="248"/>
      <c r="B71" s="67" t="s">
        <v>102</v>
      </c>
      <c r="C71" s="117" t="s">
        <v>22</v>
      </c>
      <c r="D71" s="117" t="s">
        <v>20</v>
      </c>
      <c r="E71" s="118"/>
      <c r="F71" s="119"/>
      <c r="G71" s="75">
        <f>G72</f>
        <v>0</v>
      </c>
      <c r="H71" s="74">
        <f t="shared" si="13"/>
        <v>1781.1</v>
      </c>
      <c r="I71" s="75">
        <f aca="true" t="shared" si="23" ref="I71:P73">I72</f>
        <v>281.1</v>
      </c>
      <c r="J71" s="74">
        <f t="shared" si="23"/>
        <v>0</v>
      </c>
      <c r="K71" s="76">
        <f t="shared" si="23"/>
        <v>1500</v>
      </c>
      <c r="L71" s="74">
        <f t="shared" si="23"/>
        <v>0</v>
      </c>
      <c r="M71" s="74">
        <f t="shared" si="23"/>
        <v>0</v>
      </c>
      <c r="N71" s="74">
        <f t="shared" si="23"/>
        <v>0</v>
      </c>
      <c r="O71" s="75">
        <f t="shared" si="23"/>
        <v>295.6</v>
      </c>
      <c r="P71" s="75">
        <f t="shared" si="23"/>
        <v>295.6</v>
      </c>
    </row>
    <row r="72" spans="1:16" s="97" customFormat="1" ht="15">
      <c r="A72" s="248"/>
      <c r="B72" s="112" t="s">
        <v>76</v>
      </c>
      <c r="C72" s="73" t="s">
        <v>22</v>
      </c>
      <c r="D72" s="73" t="s">
        <v>20</v>
      </c>
      <c r="E72" s="120">
        <v>99</v>
      </c>
      <c r="F72" s="119"/>
      <c r="G72" s="75">
        <f>G73</f>
        <v>0</v>
      </c>
      <c r="H72" s="74">
        <f t="shared" si="13"/>
        <v>1781.1</v>
      </c>
      <c r="I72" s="75">
        <f t="shared" si="23"/>
        <v>281.1</v>
      </c>
      <c r="J72" s="74">
        <f t="shared" si="23"/>
        <v>0</v>
      </c>
      <c r="K72" s="76">
        <f t="shared" si="23"/>
        <v>1500</v>
      </c>
      <c r="L72" s="74">
        <f t="shared" si="23"/>
        <v>0</v>
      </c>
      <c r="M72" s="74">
        <f t="shared" si="23"/>
        <v>0</v>
      </c>
      <c r="N72" s="74">
        <f t="shared" si="23"/>
        <v>0</v>
      </c>
      <c r="O72" s="75">
        <f t="shared" si="23"/>
        <v>295.6</v>
      </c>
      <c r="P72" s="75">
        <f t="shared" si="23"/>
        <v>295.6</v>
      </c>
    </row>
    <row r="73" spans="1:16" s="97" customFormat="1" ht="15">
      <c r="A73" s="248"/>
      <c r="B73" s="112" t="s">
        <v>103</v>
      </c>
      <c r="C73" s="73" t="s">
        <v>22</v>
      </c>
      <c r="D73" s="73" t="s">
        <v>20</v>
      </c>
      <c r="E73" s="120" t="s">
        <v>104</v>
      </c>
      <c r="F73" s="119"/>
      <c r="G73" s="75">
        <f>G74</f>
        <v>0</v>
      </c>
      <c r="H73" s="74">
        <f t="shared" si="13"/>
        <v>1781.1</v>
      </c>
      <c r="I73" s="75">
        <f t="shared" si="23"/>
        <v>281.1</v>
      </c>
      <c r="J73" s="74">
        <f t="shared" si="23"/>
        <v>0</v>
      </c>
      <c r="K73" s="76">
        <f t="shared" si="23"/>
        <v>1500</v>
      </c>
      <c r="L73" s="74">
        <f t="shared" si="23"/>
        <v>0</v>
      </c>
      <c r="M73" s="74">
        <f t="shared" si="23"/>
        <v>0</v>
      </c>
      <c r="N73" s="74">
        <f t="shared" si="23"/>
        <v>0</v>
      </c>
      <c r="O73" s="75">
        <f t="shared" si="23"/>
        <v>295.6</v>
      </c>
      <c r="P73" s="75">
        <f t="shared" si="23"/>
        <v>295.6</v>
      </c>
    </row>
    <row r="74" spans="1:16" s="97" customFormat="1" ht="69">
      <c r="A74" s="248"/>
      <c r="B74" s="72" t="s">
        <v>105</v>
      </c>
      <c r="C74" s="73" t="s">
        <v>22</v>
      </c>
      <c r="D74" s="73" t="s">
        <v>20</v>
      </c>
      <c r="E74" s="73" t="s">
        <v>106</v>
      </c>
      <c r="F74" s="73" t="s">
        <v>37</v>
      </c>
      <c r="G74" s="53">
        <f>G79+G80</f>
        <v>0</v>
      </c>
      <c r="H74" s="74">
        <f t="shared" si="13"/>
        <v>1781.1</v>
      </c>
      <c r="I74" s="74">
        <f>I79+I80</f>
        <v>281.1</v>
      </c>
      <c r="J74" s="74"/>
      <c r="K74" s="76">
        <v>1500</v>
      </c>
      <c r="L74" s="74"/>
      <c r="M74" s="74"/>
      <c r="N74" s="74"/>
      <c r="O74" s="74">
        <v>295.6</v>
      </c>
      <c r="P74" s="74">
        <v>295.6</v>
      </c>
    </row>
    <row r="75" spans="1:16" s="71" customFormat="1" ht="27" hidden="1">
      <c r="A75" s="248"/>
      <c r="B75" s="121" t="s">
        <v>107</v>
      </c>
      <c r="C75" s="59" t="s">
        <v>22</v>
      </c>
      <c r="D75" s="59" t="s">
        <v>108</v>
      </c>
      <c r="E75" s="59"/>
      <c r="F75" s="59"/>
      <c r="G75" s="69">
        <f>SUM(H75:M75)</f>
        <v>0</v>
      </c>
      <c r="H75" s="122">
        <f t="shared" si="13"/>
        <v>0</v>
      </c>
      <c r="I75" s="123">
        <f>SUM(J75:O75)</f>
        <v>0</v>
      </c>
      <c r="J75" s="123">
        <f aca="true" t="shared" si="24" ref="J75:L76">J76</f>
        <v>0</v>
      </c>
      <c r="K75" s="124">
        <f t="shared" si="24"/>
        <v>0</v>
      </c>
      <c r="L75" s="123">
        <f t="shared" si="24"/>
        <v>0</v>
      </c>
      <c r="M75" s="123"/>
      <c r="N75" s="123"/>
      <c r="O75" s="125">
        <f aca="true" t="shared" si="25" ref="O75:P77">O76</f>
        <v>0</v>
      </c>
      <c r="P75" s="125">
        <f t="shared" si="25"/>
        <v>0</v>
      </c>
    </row>
    <row r="76" spans="1:16" s="97" customFormat="1" ht="15" hidden="1">
      <c r="A76" s="248"/>
      <c r="B76" s="126" t="s">
        <v>76</v>
      </c>
      <c r="C76" s="52" t="s">
        <v>22</v>
      </c>
      <c r="D76" s="52" t="s">
        <v>108</v>
      </c>
      <c r="E76" s="127">
        <v>99</v>
      </c>
      <c r="F76" s="128"/>
      <c r="G76" s="69">
        <f>SUM(H76:M76)</f>
        <v>0</v>
      </c>
      <c r="H76" s="122">
        <f t="shared" si="13"/>
        <v>0</v>
      </c>
      <c r="I76" s="123">
        <f>SUM(J76:O76)</f>
        <v>0</v>
      </c>
      <c r="J76" s="88">
        <f t="shared" si="24"/>
        <v>0</v>
      </c>
      <c r="K76" s="89">
        <f t="shared" si="24"/>
        <v>0</v>
      </c>
      <c r="L76" s="88">
        <f t="shared" si="24"/>
        <v>0</v>
      </c>
      <c r="M76" s="88"/>
      <c r="N76" s="88"/>
      <c r="O76" s="129">
        <f t="shared" si="25"/>
        <v>0</v>
      </c>
      <c r="P76" s="129">
        <f t="shared" si="25"/>
        <v>0</v>
      </c>
    </row>
    <row r="77" spans="1:16" s="97" customFormat="1" ht="15" hidden="1">
      <c r="A77" s="248"/>
      <c r="B77" s="126" t="s">
        <v>103</v>
      </c>
      <c r="C77" s="52" t="s">
        <v>22</v>
      </c>
      <c r="D77" s="52" t="s">
        <v>108</v>
      </c>
      <c r="E77" s="127" t="s">
        <v>104</v>
      </c>
      <c r="F77" s="128"/>
      <c r="G77" s="69">
        <f>SUM(H77:M77)</f>
        <v>0</v>
      </c>
      <c r="H77" s="122">
        <f t="shared" si="13"/>
        <v>0</v>
      </c>
      <c r="I77" s="123">
        <f>SUM(J77:O77)</f>
        <v>0</v>
      </c>
      <c r="J77" s="88">
        <v>0</v>
      </c>
      <c r="K77" s="89">
        <v>0</v>
      </c>
      <c r="L77" s="88">
        <v>0</v>
      </c>
      <c r="M77" s="88"/>
      <c r="N77" s="88"/>
      <c r="O77" s="129">
        <f t="shared" si="25"/>
        <v>0</v>
      </c>
      <c r="P77" s="129">
        <f t="shared" si="25"/>
        <v>0</v>
      </c>
    </row>
    <row r="78" spans="1:16" s="97" customFormat="1" ht="69" hidden="1">
      <c r="A78" s="248"/>
      <c r="B78" s="130" t="s">
        <v>105</v>
      </c>
      <c r="C78" s="52" t="s">
        <v>22</v>
      </c>
      <c r="D78" s="52" t="s">
        <v>108</v>
      </c>
      <c r="E78" s="52" t="s">
        <v>106</v>
      </c>
      <c r="F78" s="52" t="s">
        <v>37</v>
      </c>
      <c r="G78" s="69">
        <f>SUM(H78:M78)</f>
        <v>0</v>
      </c>
      <c r="H78" s="122">
        <f t="shared" si="13"/>
        <v>0</v>
      </c>
      <c r="I78" s="123">
        <f>SUM(J78:O78)</f>
        <v>0</v>
      </c>
      <c r="J78" s="88">
        <v>0</v>
      </c>
      <c r="K78" s="89">
        <v>0</v>
      </c>
      <c r="L78" s="88">
        <v>0</v>
      </c>
      <c r="M78" s="88"/>
      <c r="N78" s="88"/>
      <c r="O78" s="109">
        <v>0</v>
      </c>
      <c r="P78" s="109">
        <v>0</v>
      </c>
    </row>
    <row r="79" spans="1:16" s="97" customFormat="1" ht="14.25" hidden="1">
      <c r="A79" s="248"/>
      <c r="B79" s="131" t="s">
        <v>109</v>
      </c>
      <c r="C79" s="132"/>
      <c r="D79" s="132"/>
      <c r="E79" s="132"/>
      <c r="F79" s="132"/>
      <c r="G79" s="133">
        <v>0</v>
      </c>
      <c r="H79" s="134">
        <v>281.1</v>
      </c>
      <c r="I79" s="133">
        <v>281.1</v>
      </c>
      <c r="J79" s="135"/>
      <c r="K79" s="136"/>
      <c r="L79" s="135"/>
      <c r="M79" s="135"/>
      <c r="N79" s="135"/>
      <c r="O79" s="137">
        <v>281.1</v>
      </c>
      <c r="P79" s="137">
        <v>281.1</v>
      </c>
    </row>
    <row r="80" spans="1:16" s="97" customFormat="1" ht="27" hidden="1">
      <c r="A80" s="248"/>
      <c r="B80" s="131" t="s">
        <v>110</v>
      </c>
      <c r="C80" s="132"/>
      <c r="D80" s="132"/>
      <c r="E80" s="132"/>
      <c r="F80" s="132"/>
      <c r="G80" s="133">
        <v>0</v>
      </c>
      <c r="H80" s="133">
        <v>0</v>
      </c>
      <c r="I80" s="133">
        <v>0</v>
      </c>
      <c r="J80" s="135"/>
      <c r="K80" s="136"/>
      <c r="L80" s="135"/>
      <c r="M80" s="135"/>
      <c r="N80" s="135"/>
      <c r="O80" s="133">
        <v>0</v>
      </c>
      <c r="P80" s="133">
        <v>0</v>
      </c>
    </row>
    <row r="81" spans="1:16" s="71" customFormat="1" ht="27">
      <c r="A81" s="248"/>
      <c r="B81" s="67" t="s">
        <v>107</v>
      </c>
      <c r="C81" s="68" t="s">
        <v>22</v>
      </c>
      <c r="D81" s="68" t="s">
        <v>108</v>
      </c>
      <c r="E81" s="68"/>
      <c r="F81" s="68"/>
      <c r="G81" s="69"/>
      <c r="H81" s="53">
        <f aca="true" t="shared" si="26" ref="H81:H134">SUM(I81:N81)</f>
        <v>10</v>
      </c>
      <c r="I81" s="69">
        <f aca="true" t="shared" si="27" ref="I81:P83">I82</f>
        <v>0</v>
      </c>
      <c r="J81" s="69">
        <f t="shared" si="27"/>
        <v>0</v>
      </c>
      <c r="K81" s="70">
        <f t="shared" si="27"/>
        <v>10</v>
      </c>
      <c r="L81" s="69">
        <f t="shared" si="27"/>
        <v>0</v>
      </c>
      <c r="M81" s="69">
        <f t="shared" si="27"/>
        <v>0</v>
      </c>
      <c r="N81" s="69">
        <f t="shared" si="27"/>
        <v>0</v>
      </c>
      <c r="O81" s="53">
        <f t="shared" si="27"/>
        <v>0</v>
      </c>
      <c r="P81" s="53">
        <f t="shared" si="27"/>
        <v>0</v>
      </c>
    </row>
    <row r="82" spans="1:16" s="97" customFormat="1" ht="13.5">
      <c r="A82" s="248"/>
      <c r="B82" s="112" t="s">
        <v>76</v>
      </c>
      <c r="C82" s="73" t="s">
        <v>22</v>
      </c>
      <c r="D82" s="73" t="s">
        <v>108</v>
      </c>
      <c r="E82" s="73" t="s">
        <v>39</v>
      </c>
      <c r="F82" s="73"/>
      <c r="G82" s="69"/>
      <c r="H82" s="75">
        <f t="shared" si="26"/>
        <v>10</v>
      </c>
      <c r="I82" s="69">
        <f t="shared" si="27"/>
        <v>0</v>
      </c>
      <c r="J82" s="69">
        <f t="shared" si="27"/>
        <v>0</v>
      </c>
      <c r="K82" s="70">
        <f t="shared" si="27"/>
        <v>10</v>
      </c>
      <c r="L82" s="69">
        <f t="shared" si="27"/>
        <v>0</v>
      </c>
      <c r="M82" s="69">
        <f t="shared" si="27"/>
        <v>0</v>
      </c>
      <c r="N82" s="69">
        <f t="shared" si="27"/>
        <v>0</v>
      </c>
      <c r="O82" s="53">
        <f t="shared" si="27"/>
        <v>0</v>
      </c>
      <c r="P82" s="53">
        <f t="shared" si="27"/>
        <v>0</v>
      </c>
    </row>
    <row r="83" spans="1:16" s="97" customFormat="1" ht="27">
      <c r="A83" s="248"/>
      <c r="B83" s="72" t="s">
        <v>40</v>
      </c>
      <c r="C83" s="73" t="s">
        <v>22</v>
      </c>
      <c r="D83" s="73" t="s">
        <v>108</v>
      </c>
      <c r="E83" s="73" t="s">
        <v>41</v>
      </c>
      <c r="F83" s="73"/>
      <c r="G83" s="69"/>
      <c r="H83" s="75">
        <f t="shared" si="26"/>
        <v>10</v>
      </c>
      <c r="I83" s="69">
        <f t="shared" si="27"/>
        <v>0</v>
      </c>
      <c r="J83" s="69">
        <f t="shared" si="27"/>
        <v>0</v>
      </c>
      <c r="K83" s="70">
        <f t="shared" si="27"/>
        <v>10</v>
      </c>
      <c r="L83" s="69">
        <f t="shared" si="27"/>
        <v>0</v>
      </c>
      <c r="M83" s="69">
        <f t="shared" si="27"/>
        <v>0</v>
      </c>
      <c r="N83" s="69">
        <f t="shared" si="27"/>
        <v>0</v>
      </c>
      <c r="O83" s="53">
        <f t="shared" si="27"/>
        <v>0</v>
      </c>
      <c r="P83" s="53">
        <f t="shared" si="27"/>
        <v>0</v>
      </c>
    </row>
    <row r="84" spans="1:16" s="97" customFormat="1" ht="69">
      <c r="A84" s="248"/>
      <c r="B84" s="72" t="s">
        <v>111</v>
      </c>
      <c r="C84" s="73" t="s">
        <v>22</v>
      </c>
      <c r="D84" s="73" t="s">
        <v>108</v>
      </c>
      <c r="E84" s="73" t="s">
        <v>112</v>
      </c>
      <c r="F84" s="73" t="s">
        <v>29</v>
      </c>
      <c r="G84" s="69"/>
      <c r="H84" s="75">
        <f t="shared" si="26"/>
        <v>10</v>
      </c>
      <c r="I84" s="74">
        <v>0</v>
      </c>
      <c r="J84" s="74"/>
      <c r="K84" s="76">
        <v>10</v>
      </c>
      <c r="L84" s="74"/>
      <c r="M84" s="74"/>
      <c r="N84" s="74"/>
      <c r="O84" s="75">
        <v>0</v>
      </c>
      <c r="P84" s="75">
        <v>0</v>
      </c>
    </row>
    <row r="85" spans="1:16" s="71" customFormat="1" ht="13.5">
      <c r="A85" s="248"/>
      <c r="B85" s="138" t="s">
        <v>113</v>
      </c>
      <c r="C85" s="139" t="s">
        <v>24</v>
      </c>
      <c r="D85" s="139"/>
      <c r="E85" s="139"/>
      <c r="F85" s="139"/>
      <c r="G85" s="53">
        <f>G86+G95</f>
        <v>4355.665</v>
      </c>
      <c r="H85" s="140">
        <f t="shared" si="26"/>
        <v>6164.2003</v>
      </c>
      <c r="I85" s="141">
        <f>I86+I95</f>
        <v>4274.74</v>
      </c>
      <c r="J85" s="142">
        <f>J86+J95</f>
        <v>989.8253</v>
      </c>
      <c r="K85" s="143">
        <f>K86+K95</f>
        <v>899.635</v>
      </c>
      <c r="L85" s="144">
        <f>L86+L95</f>
        <v>0</v>
      </c>
      <c r="M85" s="144">
        <f>M95</f>
        <v>0</v>
      </c>
      <c r="N85" s="144">
        <f>N86+N95</f>
        <v>0</v>
      </c>
      <c r="O85" s="141">
        <f>O86+O95</f>
        <v>3893.94</v>
      </c>
      <c r="P85" s="141">
        <f>P86+P95</f>
        <v>4230.9400000000005</v>
      </c>
    </row>
    <row r="86" spans="1:16" s="71" customFormat="1" ht="13.5">
      <c r="A86" s="248"/>
      <c r="B86" s="138" t="s">
        <v>114</v>
      </c>
      <c r="C86" s="139" t="s">
        <v>24</v>
      </c>
      <c r="D86" s="139" t="s">
        <v>20</v>
      </c>
      <c r="E86" s="139"/>
      <c r="F86" s="139"/>
      <c r="G86" s="65">
        <f>G87+G92</f>
        <v>165</v>
      </c>
      <c r="H86" s="140">
        <f t="shared" si="26"/>
        <v>272.8223</v>
      </c>
      <c r="I86" s="145">
        <f>I87+I92</f>
        <v>157.5</v>
      </c>
      <c r="J86" s="146">
        <f>J87+J92</f>
        <v>115.3223</v>
      </c>
      <c r="K86" s="147">
        <f>K87+K92</f>
        <v>0</v>
      </c>
      <c r="L86" s="146">
        <f>L87+L92</f>
        <v>0</v>
      </c>
      <c r="M86" s="146">
        <f>M87+M92</f>
        <v>0</v>
      </c>
      <c r="N86" s="146">
        <f>N87</f>
        <v>0</v>
      </c>
      <c r="O86" s="145">
        <f>O87+O92</f>
        <v>157.5</v>
      </c>
      <c r="P86" s="145">
        <f>P87+P92</f>
        <v>157.5</v>
      </c>
    </row>
    <row r="87" spans="1:16" s="97" customFormat="1" ht="54.75">
      <c r="A87" s="248"/>
      <c r="B87" s="113" t="s">
        <v>115</v>
      </c>
      <c r="C87" s="148" t="s">
        <v>24</v>
      </c>
      <c r="D87" s="148" t="s">
        <v>20</v>
      </c>
      <c r="E87" s="148" t="s">
        <v>20</v>
      </c>
      <c r="F87" s="148"/>
      <c r="G87" s="82">
        <f>G88+G90</f>
        <v>165</v>
      </c>
      <c r="H87" s="149">
        <f t="shared" si="26"/>
        <v>272.8223</v>
      </c>
      <c r="I87" s="96">
        <f>I88+I90</f>
        <v>157.5</v>
      </c>
      <c r="J87" s="150">
        <f>J88+J90</f>
        <v>115.3223</v>
      </c>
      <c r="K87" s="95">
        <f>K88+K90</f>
        <v>0</v>
      </c>
      <c r="L87" s="94">
        <f>L88+L90</f>
        <v>0</v>
      </c>
      <c r="M87" s="94">
        <f>M88+M90</f>
        <v>0</v>
      </c>
      <c r="N87" s="94">
        <f>N90</f>
        <v>0</v>
      </c>
      <c r="O87" s="96">
        <f>O88+O90</f>
        <v>157.5</v>
      </c>
      <c r="P87" s="96">
        <f>P88+P90</f>
        <v>157.5</v>
      </c>
    </row>
    <row r="88" spans="1:16" s="97" customFormat="1" ht="27">
      <c r="A88" s="248"/>
      <c r="B88" s="151" t="s">
        <v>116</v>
      </c>
      <c r="C88" s="148" t="s">
        <v>24</v>
      </c>
      <c r="D88" s="148" t="s">
        <v>20</v>
      </c>
      <c r="E88" s="148" t="s">
        <v>117</v>
      </c>
      <c r="F88" s="148"/>
      <c r="G88" s="152"/>
      <c r="H88" s="149">
        <f t="shared" si="26"/>
        <v>115.3223</v>
      </c>
      <c r="I88" s="96"/>
      <c r="J88" s="94">
        <f>J89</f>
        <v>115.3223</v>
      </c>
      <c r="K88" s="95">
        <f>K89</f>
        <v>0</v>
      </c>
      <c r="L88" s="94">
        <f>L89</f>
        <v>0</v>
      </c>
      <c r="M88" s="94">
        <f>M89</f>
        <v>0</v>
      </c>
      <c r="N88" s="94">
        <f>N89</f>
        <v>0</v>
      </c>
      <c r="O88" s="75">
        <f>SUM(P88:U88)</f>
        <v>0</v>
      </c>
      <c r="P88" s="75">
        <f>SUM(Q88:V88)</f>
        <v>0</v>
      </c>
    </row>
    <row r="89" spans="1:16" s="97" customFormat="1" ht="54.75">
      <c r="A89" s="248"/>
      <c r="B89" s="113" t="s">
        <v>118</v>
      </c>
      <c r="C89" s="148" t="s">
        <v>24</v>
      </c>
      <c r="D89" s="148" t="s">
        <v>20</v>
      </c>
      <c r="E89" s="148" t="s">
        <v>119</v>
      </c>
      <c r="F89" s="148" t="s">
        <v>29</v>
      </c>
      <c r="G89" s="152"/>
      <c r="H89" s="149">
        <f t="shared" si="26"/>
        <v>115.3223</v>
      </c>
      <c r="I89" s="96"/>
      <c r="J89" s="94">
        <v>115.3223</v>
      </c>
      <c r="K89" s="95"/>
      <c r="L89" s="94"/>
      <c r="M89" s="94"/>
      <c r="N89" s="94"/>
      <c r="O89" s="96">
        <v>0</v>
      </c>
      <c r="P89" s="96">
        <v>0</v>
      </c>
    </row>
    <row r="90" spans="1:16" s="97" customFormat="1" ht="33.75" customHeight="1">
      <c r="A90" s="248"/>
      <c r="B90" s="151" t="s">
        <v>120</v>
      </c>
      <c r="C90" s="148" t="s">
        <v>24</v>
      </c>
      <c r="D90" s="148" t="s">
        <v>20</v>
      </c>
      <c r="E90" s="148" t="s">
        <v>121</v>
      </c>
      <c r="F90" s="148"/>
      <c r="G90" s="82">
        <f>G91</f>
        <v>165</v>
      </c>
      <c r="H90" s="75">
        <f t="shared" si="26"/>
        <v>157.5</v>
      </c>
      <c r="I90" s="96">
        <f>I91</f>
        <v>157.5</v>
      </c>
      <c r="J90" s="94">
        <f>J91</f>
        <v>0</v>
      </c>
      <c r="K90" s="95">
        <f>K91</f>
        <v>0</v>
      </c>
      <c r="L90" s="94">
        <f>L91</f>
        <v>0</v>
      </c>
      <c r="M90" s="94"/>
      <c r="N90" s="94">
        <f>N91</f>
        <v>0</v>
      </c>
      <c r="O90" s="96">
        <f>O91</f>
        <v>157.5</v>
      </c>
      <c r="P90" s="96">
        <f>P91</f>
        <v>157.5</v>
      </c>
    </row>
    <row r="91" spans="1:16" s="97" customFormat="1" ht="54.75">
      <c r="A91" s="248"/>
      <c r="B91" s="113" t="s">
        <v>122</v>
      </c>
      <c r="C91" s="148" t="s">
        <v>24</v>
      </c>
      <c r="D91" s="148" t="s">
        <v>20</v>
      </c>
      <c r="E91" s="148" t="s">
        <v>123</v>
      </c>
      <c r="F91" s="148" t="s">
        <v>29</v>
      </c>
      <c r="G91" s="75">
        <v>165</v>
      </c>
      <c r="H91" s="75">
        <f t="shared" si="26"/>
        <v>157.5</v>
      </c>
      <c r="I91" s="93">
        <v>157.5</v>
      </c>
      <c r="J91" s="94">
        <v>0</v>
      </c>
      <c r="K91" s="95">
        <v>0</v>
      </c>
      <c r="L91" s="94">
        <v>0</v>
      </c>
      <c r="M91" s="94"/>
      <c r="N91" s="94"/>
      <c r="O91" s="96">
        <v>157.5</v>
      </c>
      <c r="P91" s="96">
        <v>157.5</v>
      </c>
    </row>
    <row r="92" spans="1:16" s="97" customFormat="1" ht="13.5" hidden="1">
      <c r="A92" s="248"/>
      <c r="B92" s="130" t="s">
        <v>124</v>
      </c>
      <c r="C92" s="107" t="s">
        <v>24</v>
      </c>
      <c r="D92" s="107" t="s">
        <v>20</v>
      </c>
      <c r="E92" s="107" t="s">
        <v>39</v>
      </c>
      <c r="F92" s="107"/>
      <c r="G92" s="111">
        <f>SUM(H92:M92)</f>
        <v>0</v>
      </c>
      <c r="H92" s="122">
        <f t="shared" si="26"/>
        <v>0</v>
      </c>
      <c r="I92" s="123">
        <f>SUM(J92:O92)</f>
        <v>0</v>
      </c>
      <c r="J92" s="90">
        <f aca="true" t="shared" si="28" ref="J92:L93">J93</f>
        <v>0</v>
      </c>
      <c r="K92" s="91">
        <f t="shared" si="28"/>
        <v>0</v>
      </c>
      <c r="L92" s="90">
        <f t="shared" si="28"/>
        <v>0</v>
      </c>
      <c r="M92" s="90"/>
      <c r="N92" s="90"/>
      <c r="O92" s="109"/>
      <c r="P92" s="109"/>
    </row>
    <row r="93" spans="1:16" s="97" customFormat="1" ht="27" hidden="1">
      <c r="A93" s="248"/>
      <c r="B93" s="130" t="s">
        <v>40</v>
      </c>
      <c r="C93" s="107" t="s">
        <v>24</v>
      </c>
      <c r="D93" s="107" t="s">
        <v>20</v>
      </c>
      <c r="E93" s="107" t="s">
        <v>41</v>
      </c>
      <c r="F93" s="107"/>
      <c r="G93" s="111">
        <f>SUM(H93:M93)</f>
        <v>0</v>
      </c>
      <c r="H93" s="122">
        <f t="shared" si="26"/>
        <v>0</v>
      </c>
      <c r="I93" s="123">
        <f>SUM(J93:O93)</f>
        <v>0</v>
      </c>
      <c r="J93" s="90">
        <f t="shared" si="28"/>
        <v>0</v>
      </c>
      <c r="K93" s="91">
        <f t="shared" si="28"/>
        <v>0</v>
      </c>
      <c r="L93" s="90">
        <f t="shared" si="28"/>
        <v>0</v>
      </c>
      <c r="M93" s="90"/>
      <c r="N93" s="90"/>
      <c r="O93" s="109"/>
      <c r="P93" s="109"/>
    </row>
    <row r="94" spans="1:16" s="97" customFormat="1" ht="69" hidden="1">
      <c r="A94" s="248"/>
      <c r="B94" s="106" t="s">
        <v>125</v>
      </c>
      <c r="C94" s="107" t="s">
        <v>24</v>
      </c>
      <c r="D94" s="107" t="s">
        <v>20</v>
      </c>
      <c r="E94" s="107" t="s">
        <v>126</v>
      </c>
      <c r="F94" s="107" t="s">
        <v>127</v>
      </c>
      <c r="G94" s="111">
        <f>SUM(H94:M94)</f>
        <v>0</v>
      </c>
      <c r="H94" s="122">
        <f t="shared" si="26"/>
        <v>0</v>
      </c>
      <c r="I94" s="123">
        <f>SUM(J94:O94)</f>
        <v>0</v>
      </c>
      <c r="J94" s="90">
        <v>0</v>
      </c>
      <c r="K94" s="91">
        <v>0</v>
      </c>
      <c r="L94" s="90">
        <v>0</v>
      </c>
      <c r="M94" s="90"/>
      <c r="N94" s="90"/>
      <c r="O94" s="109"/>
      <c r="P94" s="109"/>
    </row>
    <row r="95" spans="1:16" s="71" customFormat="1" ht="13.5">
      <c r="A95" s="248"/>
      <c r="B95" s="138" t="s">
        <v>128</v>
      </c>
      <c r="C95" s="139" t="s">
        <v>24</v>
      </c>
      <c r="D95" s="139" t="s">
        <v>82</v>
      </c>
      <c r="E95" s="139"/>
      <c r="F95" s="139"/>
      <c r="G95" s="65">
        <f>G96+G109</f>
        <v>4190.665</v>
      </c>
      <c r="H95" s="153">
        <f t="shared" si="26"/>
        <v>5891.378</v>
      </c>
      <c r="I95" s="154">
        <f aca="true" t="shared" si="29" ref="I95:P95">I96+I109</f>
        <v>4117.24</v>
      </c>
      <c r="J95" s="146">
        <f t="shared" si="29"/>
        <v>874.5029999999999</v>
      </c>
      <c r="K95" s="147">
        <f t="shared" si="29"/>
        <v>899.635</v>
      </c>
      <c r="L95" s="146">
        <f t="shared" si="29"/>
        <v>0</v>
      </c>
      <c r="M95" s="146">
        <f t="shared" si="29"/>
        <v>0</v>
      </c>
      <c r="N95" s="146">
        <f t="shared" si="29"/>
        <v>0</v>
      </c>
      <c r="O95" s="154">
        <f t="shared" si="29"/>
        <v>3736.44</v>
      </c>
      <c r="P95" s="154">
        <f t="shared" si="29"/>
        <v>4073.44</v>
      </c>
    </row>
    <row r="96" spans="1:16" s="97" customFormat="1" ht="41.25">
      <c r="A96" s="248"/>
      <c r="B96" s="113" t="s">
        <v>129</v>
      </c>
      <c r="C96" s="148" t="s">
        <v>24</v>
      </c>
      <c r="D96" s="148" t="s">
        <v>82</v>
      </c>
      <c r="E96" s="148" t="s">
        <v>82</v>
      </c>
      <c r="F96" s="148"/>
      <c r="G96" s="82">
        <f>G97+G100+G102+G104+G106</f>
        <v>4190.665</v>
      </c>
      <c r="H96" s="79">
        <f t="shared" si="26"/>
        <v>5871.378</v>
      </c>
      <c r="I96" s="155">
        <f>I97+I100+I102+I104+I106</f>
        <v>4097.24</v>
      </c>
      <c r="J96" s="94">
        <f>J97+J100+J102+J104+J106</f>
        <v>874.5029999999999</v>
      </c>
      <c r="K96" s="95">
        <f>K97+K100+K102+K104+K106</f>
        <v>899.635</v>
      </c>
      <c r="L96" s="94">
        <f>L97+L100+L102+L104+L106</f>
        <v>0</v>
      </c>
      <c r="M96" s="94">
        <f>M97+M100+M102+M104</f>
        <v>0</v>
      </c>
      <c r="N96" s="94">
        <f>N97+N100+N102+N104+N106</f>
        <v>0</v>
      </c>
      <c r="O96" s="155">
        <f>O97+O100+O102+O104+O106</f>
        <v>3736.44</v>
      </c>
      <c r="P96" s="155">
        <f>P97+P100+P102+P104+P106</f>
        <v>4073.44</v>
      </c>
    </row>
    <row r="97" spans="1:16" s="97" customFormat="1" ht="13.5">
      <c r="A97" s="248"/>
      <c r="B97" s="156" t="s">
        <v>130</v>
      </c>
      <c r="C97" s="148" t="s">
        <v>24</v>
      </c>
      <c r="D97" s="148" t="s">
        <v>82</v>
      </c>
      <c r="E97" s="148" t="s">
        <v>131</v>
      </c>
      <c r="F97" s="148"/>
      <c r="G97" s="82">
        <f>G98+G99</f>
        <v>2771.065</v>
      </c>
      <c r="H97" s="157">
        <f t="shared" si="26"/>
        <v>3578.2799999999997</v>
      </c>
      <c r="I97" s="155">
        <f>I98+I99</f>
        <v>3318.64</v>
      </c>
      <c r="J97" s="94">
        <f>J98+J99</f>
        <v>259.64</v>
      </c>
      <c r="K97" s="95">
        <f>K98+K99</f>
        <v>0</v>
      </c>
      <c r="L97" s="94">
        <f>L98+L99</f>
        <v>0</v>
      </c>
      <c r="M97" s="94">
        <f>M98+M99</f>
        <v>0</v>
      </c>
      <c r="N97" s="94">
        <f>N98</f>
        <v>0</v>
      </c>
      <c r="O97" s="155">
        <f>O98+O99</f>
        <v>2936.84</v>
      </c>
      <c r="P97" s="155">
        <f>P98+P99</f>
        <v>3294.84</v>
      </c>
    </row>
    <row r="98" spans="1:16" s="97" customFormat="1" ht="62.25" customHeight="1">
      <c r="A98" s="248"/>
      <c r="B98" s="113" t="s">
        <v>132</v>
      </c>
      <c r="C98" s="148" t="s">
        <v>24</v>
      </c>
      <c r="D98" s="148" t="s">
        <v>82</v>
      </c>
      <c r="E98" s="148" t="s">
        <v>133</v>
      </c>
      <c r="F98" s="148" t="s">
        <v>29</v>
      </c>
      <c r="G98" s="75">
        <v>2771.065</v>
      </c>
      <c r="H98" s="157">
        <f t="shared" si="26"/>
        <v>3578.2799999999997</v>
      </c>
      <c r="I98" s="158">
        <v>3318.64</v>
      </c>
      <c r="J98" s="94">
        <v>259.64</v>
      </c>
      <c r="K98" s="95">
        <v>0</v>
      </c>
      <c r="L98" s="94">
        <v>0</v>
      </c>
      <c r="M98" s="94"/>
      <c r="N98" s="94"/>
      <c r="O98" s="155">
        <v>2936.84</v>
      </c>
      <c r="P98" s="155">
        <v>3294.84</v>
      </c>
    </row>
    <row r="99" spans="1:16" s="97" customFormat="1" ht="41.25">
      <c r="A99" s="248"/>
      <c r="B99" s="113" t="s">
        <v>134</v>
      </c>
      <c r="C99" s="148" t="s">
        <v>24</v>
      </c>
      <c r="D99" s="148" t="s">
        <v>82</v>
      </c>
      <c r="E99" s="148" t="s">
        <v>133</v>
      </c>
      <c r="F99" s="148" t="s">
        <v>37</v>
      </c>
      <c r="G99" s="86">
        <f>SUM(H99:M99)</f>
        <v>0</v>
      </c>
      <c r="H99" s="108">
        <f t="shared" si="26"/>
        <v>0</v>
      </c>
      <c r="I99" s="158">
        <f>SUM(J99:O99)</f>
        <v>0</v>
      </c>
      <c r="J99" s="94"/>
      <c r="K99" s="95"/>
      <c r="L99" s="94"/>
      <c r="M99" s="94"/>
      <c r="N99" s="94"/>
      <c r="O99" s="96">
        <v>0</v>
      </c>
      <c r="P99" s="96">
        <v>0</v>
      </c>
    </row>
    <row r="100" spans="1:16" s="97" customFormat="1" ht="27">
      <c r="A100" s="248"/>
      <c r="B100" s="151" t="s">
        <v>135</v>
      </c>
      <c r="C100" s="148" t="s">
        <v>24</v>
      </c>
      <c r="D100" s="148" t="s">
        <v>82</v>
      </c>
      <c r="E100" s="148" t="s">
        <v>136</v>
      </c>
      <c r="F100" s="148"/>
      <c r="G100" s="82">
        <f>G101</f>
        <v>100</v>
      </c>
      <c r="H100" s="105">
        <f t="shared" si="26"/>
        <v>215.11722</v>
      </c>
      <c r="I100" s="96">
        <f aca="true" t="shared" si="30" ref="I100:P100">I101</f>
        <v>100</v>
      </c>
      <c r="J100" s="94">
        <f t="shared" si="30"/>
        <v>108.61722</v>
      </c>
      <c r="K100" s="95">
        <f t="shared" si="30"/>
        <v>6.5</v>
      </c>
      <c r="L100" s="94">
        <f t="shared" si="30"/>
        <v>0</v>
      </c>
      <c r="M100" s="94">
        <f t="shared" si="30"/>
        <v>0</v>
      </c>
      <c r="N100" s="94">
        <f t="shared" si="30"/>
        <v>0</v>
      </c>
      <c r="O100" s="96">
        <f t="shared" si="30"/>
        <v>50</v>
      </c>
      <c r="P100" s="96">
        <f t="shared" si="30"/>
        <v>50</v>
      </c>
    </row>
    <row r="101" spans="1:16" s="97" customFormat="1" ht="54.75">
      <c r="A101" s="248"/>
      <c r="B101" s="113" t="s">
        <v>137</v>
      </c>
      <c r="C101" s="148" t="s">
        <v>24</v>
      </c>
      <c r="D101" s="148" t="s">
        <v>82</v>
      </c>
      <c r="E101" s="148" t="s">
        <v>138</v>
      </c>
      <c r="F101" s="148" t="s">
        <v>29</v>
      </c>
      <c r="G101" s="75">
        <v>100</v>
      </c>
      <c r="H101" s="105">
        <f t="shared" si="26"/>
        <v>215.11722</v>
      </c>
      <c r="I101" s="93">
        <v>100</v>
      </c>
      <c r="J101" s="94">
        <v>108.61722</v>
      </c>
      <c r="K101" s="95">
        <v>6.5</v>
      </c>
      <c r="L101" s="94"/>
      <c r="M101" s="94"/>
      <c r="N101" s="94"/>
      <c r="O101" s="96">
        <v>50</v>
      </c>
      <c r="P101" s="96">
        <v>50</v>
      </c>
    </row>
    <row r="102" spans="1:16" s="97" customFormat="1" ht="27">
      <c r="A102" s="248"/>
      <c r="B102" s="113" t="s">
        <v>139</v>
      </c>
      <c r="C102" s="148" t="s">
        <v>24</v>
      </c>
      <c r="D102" s="148" t="s">
        <v>82</v>
      </c>
      <c r="E102" s="148" t="s">
        <v>140</v>
      </c>
      <c r="F102" s="148"/>
      <c r="G102" s="82">
        <f>G103</f>
        <v>100</v>
      </c>
      <c r="H102" s="75">
        <f t="shared" si="26"/>
        <v>470</v>
      </c>
      <c r="I102" s="96">
        <f>I103</f>
        <v>50</v>
      </c>
      <c r="J102" s="94">
        <f>J103</f>
        <v>420</v>
      </c>
      <c r="K102" s="95">
        <f>K103</f>
        <v>0</v>
      </c>
      <c r="L102" s="94">
        <f>L103</f>
        <v>0</v>
      </c>
      <c r="M102" s="94"/>
      <c r="N102" s="94">
        <f>N103</f>
        <v>0</v>
      </c>
      <c r="O102" s="96">
        <f>O103</f>
        <v>100</v>
      </c>
      <c r="P102" s="96">
        <f>P103</f>
        <v>100</v>
      </c>
    </row>
    <row r="103" spans="1:16" s="97" customFormat="1" ht="54.75">
      <c r="A103" s="248"/>
      <c r="B103" s="113" t="s">
        <v>132</v>
      </c>
      <c r="C103" s="148" t="s">
        <v>24</v>
      </c>
      <c r="D103" s="148" t="s">
        <v>82</v>
      </c>
      <c r="E103" s="148" t="s">
        <v>141</v>
      </c>
      <c r="F103" s="148" t="s">
        <v>29</v>
      </c>
      <c r="G103" s="75">
        <v>100</v>
      </c>
      <c r="H103" s="75">
        <f t="shared" si="26"/>
        <v>470</v>
      </c>
      <c r="I103" s="93">
        <v>50</v>
      </c>
      <c r="J103" s="94">
        <v>420</v>
      </c>
      <c r="K103" s="95">
        <v>0</v>
      </c>
      <c r="L103" s="94">
        <v>0</v>
      </c>
      <c r="M103" s="94"/>
      <c r="N103" s="94"/>
      <c r="O103" s="96">
        <v>100</v>
      </c>
      <c r="P103" s="96">
        <v>100</v>
      </c>
    </row>
    <row r="104" spans="1:16" s="97" customFormat="1" ht="27">
      <c r="A104" s="248"/>
      <c r="B104" s="113" t="s">
        <v>142</v>
      </c>
      <c r="C104" s="148" t="s">
        <v>24</v>
      </c>
      <c r="D104" s="148" t="s">
        <v>82</v>
      </c>
      <c r="E104" s="148" t="s">
        <v>143</v>
      </c>
      <c r="F104" s="148"/>
      <c r="G104" s="82">
        <f>G105</f>
        <v>948</v>
      </c>
      <c r="H104" s="105">
        <f t="shared" si="26"/>
        <v>1427.38078</v>
      </c>
      <c r="I104" s="96">
        <f aca="true" t="shared" si="31" ref="I104:P104">I105</f>
        <v>448</v>
      </c>
      <c r="J104" s="94">
        <f t="shared" si="31"/>
        <v>86.24578</v>
      </c>
      <c r="K104" s="95">
        <f t="shared" si="31"/>
        <v>893.135</v>
      </c>
      <c r="L104" s="94">
        <f t="shared" si="31"/>
        <v>0</v>
      </c>
      <c r="M104" s="94">
        <f t="shared" si="31"/>
        <v>0</v>
      </c>
      <c r="N104" s="94">
        <f t="shared" si="31"/>
        <v>0</v>
      </c>
      <c r="O104" s="96">
        <f t="shared" si="31"/>
        <v>448</v>
      </c>
      <c r="P104" s="96">
        <f t="shared" si="31"/>
        <v>448</v>
      </c>
    </row>
    <row r="105" spans="1:16" s="97" customFormat="1" ht="54.75">
      <c r="A105" s="248"/>
      <c r="B105" s="113" t="s">
        <v>132</v>
      </c>
      <c r="C105" s="148" t="s">
        <v>24</v>
      </c>
      <c r="D105" s="148" t="s">
        <v>82</v>
      </c>
      <c r="E105" s="148" t="s">
        <v>144</v>
      </c>
      <c r="F105" s="148" t="s">
        <v>29</v>
      </c>
      <c r="G105" s="75">
        <v>948</v>
      </c>
      <c r="H105" s="105">
        <f t="shared" si="26"/>
        <v>1427.38078</v>
      </c>
      <c r="I105" s="93">
        <v>448</v>
      </c>
      <c r="J105" s="94">
        <v>86.24578</v>
      </c>
      <c r="K105" s="95">
        <f>693.135+200</f>
        <v>893.135</v>
      </c>
      <c r="L105" s="94"/>
      <c r="M105" s="94"/>
      <c r="N105" s="94"/>
      <c r="O105" s="93">
        <v>448</v>
      </c>
      <c r="P105" s="93">
        <v>448</v>
      </c>
    </row>
    <row r="106" spans="1:16" s="97" customFormat="1" ht="41.25">
      <c r="A106" s="248"/>
      <c r="B106" s="113" t="s">
        <v>145</v>
      </c>
      <c r="C106" s="148" t="s">
        <v>24</v>
      </c>
      <c r="D106" s="148" t="s">
        <v>82</v>
      </c>
      <c r="E106" s="148" t="s">
        <v>146</v>
      </c>
      <c r="F106" s="148"/>
      <c r="G106" s="80">
        <f>G107</f>
        <v>271.6</v>
      </c>
      <c r="H106" s="75">
        <f t="shared" si="26"/>
        <v>180.6</v>
      </c>
      <c r="I106" s="94">
        <f>I107</f>
        <v>180.6</v>
      </c>
      <c r="J106" s="94">
        <f>J107</f>
        <v>0</v>
      </c>
      <c r="K106" s="95">
        <f>K107</f>
        <v>0</v>
      </c>
      <c r="L106" s="94">
        <f>L107</f>
        <v>0</v>
      </c>
      <c r="M106" s="94"/>
      <c r="N106" s="94">
        <f>N107</f>
        <v>0</v>
      </c>
      <c r="O106" s="94">
        <f>O107</f>
        <v>201.6</v>
      </c>
      <c r="P106" s="94">
        <f>P107</f>
        <v>180.6</v>
      </c>
    </row>
    <row r="107" spans="1:16" s="97" customFormat="1" ht="69">
      <c r="A107" s="248"/>
      <c r="B107" s="159" t="s">
        <v>147</v>
      </c>
      <c r="C107" s="148" t="s">
        <v>24</v>
      </c>
      <c r="D107" s="148" t="s">
        <v>82</v>
      </c>
      <c r="E107" s="148" t="s">
        <v>148</v>
      </c>
      <c r="F107" s="148" t="s">
        <v>29</v>
      </c>
      <c r="G107" s="75">
        <v>271.6</v>
      </c>
      <c r="H107" s="75">
        <f t="shared" si="26"/>
        <v>180.6</v>
      </c>
      <c r="I107" s="158">
        <v>180.6</v>
      </c>
      <c r="J107" s="94"/>
      <c r="K107" s="95"/>
      <c r="L107" s="94"/>
      <c r="M107" s="94"/>
      <c r="N107" s="94"/>
      <c r="O107" s="93">
        <v>201.6</v>
      </c>
      <c r="P107" s="93">
        <v>180.6</v>
      </c>
    </row>
    <row r="108" spans="1:16" s="97" customFormat="1" ht="27">
      <c r="A108" s="248"/>
      <c r="B108" s="160" t="s">
        <v>149</v>
      </c>
      <c r="C108" s="161" t="s">
        <v>24</v>
      </c>
      <c r="D108" s="161" t="s">
        <v>82</v>
      </c>
      <c r="E108" s="161" t="s">
        <v>148</v>
      </c>
      <c r="F108" s="161" t="s">
        <v>29</v>
      </c>
      <c r="G108" s="162">
        <v>100</v>
      </c>
      <c r="H108" s="163">
        <f t="shared" si="26"/>
        <v>9</v>
      </c>
      <c r="I108" s="164">
        <v>9</v>
      </c>
      <c r="J108" s="165"/>
      <c r="K108" s="166"/>
      <c r="L108" s="165"/>
      <c r="M108" s="165"/>
      <c r="N108" s="165"/>
      <c r="O108" s="164">
        <v>30</v>
      </c>
      <c r="P108" s="164">
        <v>9</v>
      </c>
    </row>
    <row r="109" spans="1:16" s="97" customFormat="1" ht="13.5">
      <c r="A109" s="248"/>
      <c r="B109" s="159" t="s">
        <v>38</v>
      </c>
      <c r="C109" s="167" t="s">
        <v>24</v>
      </c>
      <c r="D109" s="167" t="s">
        <v>82</v>
      </c>
      <c r="E109" s="167" t="s">
        <v>39</v>
      </c>
      <c r="F109" s="167"/>
      <c r="G109" s="75">
        <f>G110</f>
        <v>0</v>
      </c>
      <c r="H109" s="75">
        <f t="shared" si="26"/>
        <v>20</v>
      </c>
      <c r="I109" s="93">
        <f aca="true" t="shared" si="32" ref="I109:P110">I110</f>
        <v>20</v>
      </c>
      <c r="J109" s="93">
        <f t="shared" si="32"/>
        <v>0</v>
      </c>
      <c r="K109" s="168">
        <f t="shared" si="32"/>
        <v>0</v>
      </c>
      <c r="L109" s="93">
        <f t="shared" si="32"/>
        <v>0</v>
      </c>
      <c r="M109" s="93">
        <f t="shared" si="32"/>
        <v>0</v>
      </c>
      <c r="N109" s="93">
        <f t="shared" si="32"/>
        <v>0</v>
      </c>
      <c r="O109" s="93">
        <f t="shared" si="32"/>
        <v>0</v>
      </c>
      <c r="P109" s="93">
        <f t="shared" si="32"/>
        <v>0</v>
      </c>
    </row>
    <row r="110" spans="1:16" s="97" customFormat="1" ht="27">
      <c r="A110" s="248"/>
      <c r="B110" s="72" t="s">
        <v>40</v>
      </c>
      <c r="C110" s="167" t="s">
        <v>24</v>
      </c>
      <c r="D110" s="167" t="s">
        <v>82</v>
      </c>
      <c r="E110" s="167" t="s">
        <v>41</v>
      </c>
      <c r="F110" s="167"/>
      <c r="G110" s="75">
        <f>G111</f>
        <v>0</v>
      </c>
      <c r="H110" s="75">
        <f t="shared" si="26"/>
        <v>20</v>
      </c>
      <c r="I110" s="93">
        <f t="shared" si="32"/>
        <v>20</v>
      </c>
      <c r="J110" s="93">
        <f t="shared" si="32"/>
        <v>0</v>
      </c>
      <c r="K110" s="168">
        <f t="shared" si="32"/>
        <v>0</v>
      </c>
      <c r="L110" s="93">
        <f t="shared" si="32"/>
        <v>0</v>
      </c>
      <c r="M110" s="93">
        <f t="shared" si="32"/>
        <v>0</v>
      </c>
      <c r="N110" s="93">
        <f t="shared" si="32"/>
        <v>0</v>
      </c>
      <c r="O110" s="93">
        <f t="shared" si="32"/>
        <v>0</v>
      </c>
      <c r="P110" s="93">
        <f t="shared" si="32"/>
        <v>0</v>
      </c>
    </row>
    <row r="111" spans="1:16" s="42" customFormat="1" ht="82.5">
      <c r="A111" s="248"/>
      <c r="B111" s="113" t="s">
        <v>150</v>
      </c>
      <c r="C111" s="167" t="s">
        <v>24</v>
      </c>
      <c r="D111" s="169" t="s">
        <v>82</v>
      </c>
      <c r="E111" s="170" t="s">
        <v>151</v>
      </c>
      <c r="F111" s="171" t="s">
        <v>29</v>
      </c>
      <c r="G111" s="75">
        <v>0</v>
      </c>
      <c r="H111" s="75">
        <f t="shared" si="26"/>
        <v>20</v>
      </c>
      <c r="I111" s="93">
        <v>20</v>
      </c>
      <c r="J111" s="158"/>
      <c r="K111" s="172"/>
      <c r="L111" s="158"/>
      <c r="M111" s="158"/>
      <c r="N111" s="158"/>
      <c r="O111" s="93">
        <v>0</v>
      </c>
      <c r="P111" s="93">
        <v>0</v>
      </c>
    </row>
    <row r="112" spans="1:16" s="179" customFormat="1" ht="27">
      <c r="A112" s="248"/>
      <c r="B112" s="160" t="s">
        <v>149</v>
      </c>
      <c r="C112" s="173" t="s">
        <v>24</v>
      </c>
      <c r="D112" s="174" t="s">
        <v>82</v>
      </c>
      <c r="E112" s="175" t="s">
        <v>151</v>
      </c>
      <c r="F112" s="176" t="s">
        <v>29</v>
      </c>
      <c r="G112" s="163">
        <v>0</v>
      </c>
      <c r="H112" s="163">
        <f t="shared" si="26"/>
        <v>2.2</v>
      </c>
      <c r="I112" s="164">
        <v>2.2</v>
      </c>
      <c r="J112" s="177"/>
      <c r="K112" s="178"/>
      <c r="L112" s="177"/>
      <c r="M112" s="177"/>
      <c r="N112" s="177"/>
      <c r="O112" s="164">
        <v>0</v>
      </c>
      <c r="P112" s="164">
        <v>0</v>
      </c>
    </row>
    <row r="113" spans="1:16" s="71" customFormat="1" ht="13.5">
      <c r="A113" s="248"/>
      <c r="B113" s="180" t="s">
        <v>152</v>
      </c>
      <c r="C113" s="139" t="s">
        <v>31</v>
      </c>
      <c r="D113" s="139"/>
      <c r="E113" s="181"/>
      <c r="F113" s="139"/>
      <c r="G113" s="65">
        <f>G114</f>
        <v>200</v>
      </c>
      <c r="H113" s="53">
        <f t="shared" si="26"/>
        <v>106.8</v>
      </c>
      <c r="I113" s="145">
        <f aca="true" t="shared" si="33" ref="I113:L116">I114</f>
        <v>106.8</v>
      </c>
      <c r="J113" s="146">
        <f t="shared" si="33"/>
        <v>0</v>
      </c>
      <c r="K113" s="147">
        <f t="shared" si="33"/>
        <v>0</v>
      </c>
      <c r="L113" s="146">
        <f t="shared" si="33"/>
        <v>0</v>
      </c>
      <c r="M113" s="146"/>
      <c r="N113" s="146">
        <f aca="true" t="shared" si="34" ref="N113:P116">N114</f>
        <v>0</v>
      </c>
      <c r="O113" s="145">
        <f t="shared" si="34"/>
        <v>200</v>
      </c>
      <c r="P113" s="145">
        <f t="shared" si="34"/>
        <v>200</v>
      </c>
    </row>
    <row r="114" spans="1:16" s="71" customFormat="1" ht="27">
      <c r="A114" s="248"/>
      <c r="B114" s="138" t="s">
        <v>153</v>
      </c>
      <c r="C114" s="139" t="s">
        <v>31</v>
      </c>
      <c r="D114" s="139" t="s">
        <v>24</v>
      </c>
      <c r="E114" s="139"/>
      <c r="F114" s="139"/>
      <c r="G114" s="65">
        <f>G115</f>
        <v>200</v>
      </c>
      <c r="H114" s="53">
        <f t="shared" si="26"/>
        <v>106.8</v>
      </c>
      <c r="I114" s="145">
        <f t="shared" si="33"/>
        <v>106.8</v>
      </c>
      <c r="J114" s="146">
        <f t="shared" si="33"/>
        <v>0</v>
      </c>
      <c r="K114" s="147">
        <f t="shared" si="33"/>
        <v>0</v>
      </c>
      <c r="L114" s="146">
        <f t="shared" si="33"/>
        <v>0</v>
      </c>
      <c r="M114" s="146"/>
      <c r="N114" s="146">
        <f t="shared" si="34"/>
        <v>0</v>
      </c>
      <c r="O114" s="145">
        <f t="shared" si="34"/>
        <v>200</v>
      </c>
      <c r="P114" s="145">
        <f t="shared" si="34"/>
        <v>200</v>
      </c>
    </row>
    <row r="115" spans="1:16" s="97" customFormat="1" ht="41.25">
      <c r="A115" s="248"/>
      <c r="B115" s="113" t="s">
        <v>129</v>
      </c>
      <c r="C115" s="148" t="s">
        <v>31</v>
      </c>
      <c r="D115" s="148" t="s">
        <v>24</v>
      </c>
      <c r="E115" s="148" t="s">
        <v>82</v>
      </c>
      <c r="F115" s="148"/>
      <c r="G115" s="82">
        <f>G116</f>
        <v>200</v>
      </c>
      <c r="H115" s="75">
        <f t="shared" si="26"/>
        <v>106.8</v>
      </c>
      <c r="I115" s="96">
        <f t="shared" si="33"/>
        <v>106.8</v>
      </c>
      <c r="J115" s="94">
        <f t="shared" si="33"/>
        <v>0</v>
      </c>
      <c r="K115" s="95">
        <f t="shared" si="33"/>
        <v>0</v>
      </c>
      <c r="L115" s="94">
        <f t="shared" si="33"/>
        <v>0</v>
      </c>
      <c r="M115" s="94"/>
      <c r="N115" s="94">
        <f t="shared" si="34"/>
        <v>0</v>
      </c>
      <c r="O115" s="96">
        <f t="shared" si="34"/>
        <v>200</v>
      </c>
      <c r="P115" s="96">
        <f t="shared" si="34"/>
        <v>200</v>
      </c>
    </row>
    <row r="116" spans="1:16" s="97" customFormat="1" ht="27">
      <c r="A116" s="248"/>
      <c r="B116" s="113" t="s">
        <v>154</v>
      </c>
      <c r="C116" s="148" t="s">
        <v>31</v>
      </c>
      <c r="D116" s="148" t="s">
        <v>24</v>
      </c>
      <c r="E116" s="148" t="s">
        <v>155</v>
      </c>
      <c r="F116" s="148"/>
      <c r="G116" s="82">
        <f>G117</f>
        <v>200</v>
      </c>
      <c r="H116" s="75">
        <f t="shared" si="26"/>
        <v>106.8</v>
      </c>
      <c r="I116" s="96">
        <f t="shared" si="33"/>
        <v>106.8</v>
      </c>
      <c r="J116" s="94">
        <f t="shared" si="33"/>
        <v>0</v>
      </c>
      <c r="K116" s="95">
        <f t="shared" si="33"/>
        <v>0</v>
      </c>
      <c r="L116" s="94">
        <f t="shared" si="33"/>
        <v>0</v>
      </c>
      <c r="M116" s="94"/>
      <c r="N116" s="94">
        <f t="shared" si="34"/>
        <v>0</v>
      </c>
      <c r="O116" s="96">
        <f t="shared" si="34"/>
        <v>200</v>
      </c>
      <c r="P116" s="96">
        <f t="shared" si="34"/>
        <v>200</v>
      </c>
    </row>
    <row r="117" spans="1:16" s="97" customFormat="1" ht="54.75">
      <c r="A117" s="248"/>
      <c r="B117" s="151" t="s">
        <v>132</v>
      </c>
      <c r="C117" s="148" t="s">
        <v>31</v>
      </c>
      <c r="D117" s="148" t="s">
        <v>24</v>
      </c>
      <c r="E117" s="148" t="s">
        <v>156</v>
      </c>
      <c r="F117" s="148" t="s">
        <v>29</v>
      </c>
      <c r="G117" s="75">
        <v>200</v>
      </c>
      <c r="H117" s="75">
        <f t="shared" si="26"/>
        <v>106.8</v>
      </c>
      <c r="I117" s="93">
        <v>106.8</v>
      </c>
      <c r="J117" s="94">
        <v>0</v>
      </c>
      <c r="K117" s="95">
        <v>0</v>
      </c>
      <c r="L117" s="94">
        <v>0</v>
      </c>
      <c r="M117" s="94"/>
      <c r="N117" s="94"/>
      <c r="O117" s="96">
        <v>200</v>
      </c>
      <c r="P117" s="96">
        <v>200</v>
      </c>
    </row>
    <row r="118" spans="1:16" s="71" customFormat="1" ht="13.5" hidden="1">
      <c r="A118" s="248"/>
      <c r="B118" s="182" t="s">
        <v>157</v>
      </c>
      <c r="C118" s="101" t="s">
        <v>158</v>
      </c>
      <c r="D118" s="101"/>
      <c r="E118" s="101"/>
      <c r="F118" s="101"/>
      <c r="G118" s="53">
        <v>40</v>
      </c>
      <c r="H118" s="53">
        <f t="shared" si="26"/>
        <v>0</v>
      </c>
      <c r="I118" s="53">
        <f aca="true" t="shared" si="35" ref="I118:P121">I119</f>
        <v>40</v>
      </c>
      <c r="J118" s="69">
        <f t="shared" si="35"/>
        <v>0</v>
      </c>
      <c r="K118" s="70">
        <f t="shared" si="35"/>
        <v>-40</v>
      </c>
      <c r="L118" s="69">
        <f t="shared" si="35"/>
        <v>0</v>
      </c>
      <c r="M118" s="69">
        <f t="shared" si="35"/>
        <v>0</v>
      </c>
      <c r="N118" s="69">
        <f t="shared" si="35"/>
        <v>0</v>
      </c>
      <c r="O118" s="53">
        <f t="shared" si="35"/>
        <v>0</v>
      </c>
      <c r="P118" s="53">
        <f t="shared" si="35"/>
        <v>0</v>
      </c>
    </row>
    <row r="119" spans="1:16" s="71" customFormat="1" ht="13.5" hidden="1">
      <c r="A119" s="248"/>
      <c r="B119" s="182" t="s">
        <v>159</v>
      </c>
      <c r="C119" s="101" t="s">
        <v>158</v>
      </c>
      <c r="D119" s="101" t="s">
        <v>158</v>
      </c>
      <c r="E119" s="101"/>
      <c r="F119" s="101"/>
      <c r="G119" s="53">
        <v>40</v>
      </c>
      <c r="H119" s="53">
        <f t="shared" si="26"/>
        <v>0</v>
      </c>
      <c r="I119" s="53">
        <f t="shared" si="35"/>
        <v>40</v>
      </c>
      <c r="J119" s="69">
        <f t="shared" si="35"/>
        <v>0</v>
      </c>
      <c r="K119" s="70">
        <f t="shared" si="35"/>
        <v>-40</v>
      </c>
      <c r="L119" s="69">
        <f t="shared" si="35"/>
        <v>0</v>
      </c>
      <c r="M119" s="69">
        <f t="shared" si="35"/>
        <v>0</v>
      </c>
      <c r="N119" s="69">
        <f t="shared" si="35"/>
        <v>0</v>
      </c>
      <c r="O119" s="53">
        <f t="shared" si="35"/>
        <v>0</v>
      </c>
      <c r="P119" s="53">
        <f t="shared" si="35"/>
        <v>0</v>
      </c>
    </row>
    <row r="120" spans="1:16" s="97" customFormat="1" ht="13.5" hidden="1">
      <c r="A120" s="248"/>
      <c r="B120" s="72" t="s">
        <v>38</v>
      </c>
      <c r="C120" s="99" t="s">
        <v>158</v>
      </c>
      <c r="D120" s="99" t="s">
        <v>158</v>
      </c>
      <c r="E120" s="99" t="s">
        <v>39</v>
      </c>
      <c r="F120" s="99"/>
      <c r="G120" s="75">
        <v>40</v>
      </c>
      <c r="H120" s="75">
        <f t="shared" si="26"/>
        <v>0</v>
      </c>
      <c r="I120" s="75">
        <f t="shared" si="35"/>
        <v>40</v>
      </c>
      <c r="J120" s="74">
        <f t="shared" si="35"/>
        <v>0</v>
      </c>
      <c r="K120" s="76">
        <f t="shared" si="35"/>
        <v>-40</v>
      </c>
      <c r="L120" s="74">
        <f t="shared" si="35"/>
        <v>0</v>
      </c>
      <c r="M120" s="74">
        <f t="shared" si="35"/>
        <v>0</v>
      </c>
      <c r="N120" s="74">
        <f t="shared" si="35"/>
        <v>0</v>
      </c>
      <c r="O120" s="75">
        <f t="shared" si="35"/>
        <v>0</v>
      </c>
      <c r="P120" s="75">
        <f t="shared" si="35"/>
        <v>0</v>
      </c>
    </row>
    <row r="121" spans="1:16" s="97" customFormat="1" ht="27" hidden="1">
      <c r="A121" s="248"/>
      <c r="B121" s="72" t="s">
        <v>40</v>
      </c>
      <c r="C121" s="99" t="s">
        <v>158</v>
      </c>
      <c r="D121" s="99" t="s">
        <v>158</v>
      </c>
      <c r="E121" s="99" t="s">
        <v>41</v>
      </c>
      <c r="F121" s="99"/>
      <c r="G121" s="75">
        <v>40</v>
      </c>
      <c r="H121" s="75">
        <f t="shared" si="26"/>
        <v>0</v>
      </c>
      <c r="I121" s="75">
        <f t="shared" si="35"/>
        <v>40</v>
      </c>
      <c r="J121" s="74">
        <f t="shared" si="35"/>
        <v>0</v>
      </c>
      <c r="K121" s="76">
        <f t="shared" si="35"/>
        <v>-40</v>
      </c>
      <c r="L121" s="74">
        <f t="shared" si="35"/>
        <v>0</v>
      </c>
      <c r="M121" s="74">
        <f t="shared" si="35"/>
        <v>0</v>
      </c>
      <c r="N121" s="74">
        <f t="shared" si="35"/>
        <v>0</v>
      </c>
      <c r="O121" s="75">
        <f t="shared" si="35"/>
        <v>0</v>
      </c>
      <c r="P121" s="75">
        <f t="shared" si="35"/>
        <v>0</v>
      </c>
    </row>
    <row r="122" spans="1:16" s="179" customFormat="1" ht="69" hidden="1">
      <c r="A122" s="248"/>
      <c r="B122" s="72" t="s">
        <v>160</v>
      </c>
      <c r="C122" s="73" t="s">
        <v>158</v>
      </c>
      <c r="D122" s="73" t="s">
        <v>158</v>
      </c>
      <c r="E122" s="73" t="s">
        <v>161</v>
      </c>
      <c r="F122" s="73" t="s">
        <v>162</v>
      </c>
      <c r="G122" s="75">
        <v>40</v>
      </c>
      <c r="H122" s="75">
        <f t="shared" si="26"/>
        <v>0</v>
      </c>
      <c r="I122" s="75">
        <v>40</v>
      </c>
      <c r="J122" s="80">
        <v>0</v>
      </c>
      <c r="K122" s="81">
        <v>-40</v>
      </c>
      <c r="L122" s="80">
        <v>0</v>
      </c>
      <c r="M122" s="80"/>
      <c r="N122" s="80"/>
      <c r="O122" s="82">
        <f>40-40</f>
        <v>0</v>
      </c>
      <c r="P122" s="82">
        <f>40-40</f>
        <v>0</v>
      </c>
    </row>
    <row r="123" spans="1:16" s="183" customFormat="1" ht="13.5">
      <c r="A123" s="248"/>
      <c r="B123" s="100" t="s">
        <v>163</v>
      </c>
      <c r="C123" s="101" t="s">
        <v>164</v>
      </c>
      <c r="D123" s="101"/>
      <c r="E123" s="68"/>
      <c r="F123" s="101"/>
      <c r="G123" s="53">
        <f>G124</f>
        <v>16533.399999999998</v>
      </c>
      <c r="H123" s="53">
        <f t="shared" si="26"/>
        <v>16659.9</v>
      </c>
      <c r="I123" s="53">
        <f aca="true" t="shared" si="36" ref="I123:P124">I124</f>
        <v>16319.900000000001</v>
      </c>
      <c r="J123" s="53">
        <f t="shared" si="36"/>
        <v>0</v>
      </c>
      <c r="K123" s="115">
        <f t="shared" si="36"/>
        <v>340</v>
      </c>
      <c r="L123" s="53">
        <f t="shared" si="36"/>
        <v>0</v>
      </c>
      <c r="M123" s="53">
        <f t="shared" si="36"/>
        <v>0</v>
      </c>
      <c r="N123" s="53">
        <f t="shared" si="36"/>
        <v>0</v>
      </c>
      <c r="O123" s="53">
        <f t="shared" si="36"/>
        <v>15460.000000000002</v>
      </c>
      <c r="P123" s="53">
        <f t="shared" si="36"/>
        <v>15676.000000000002</v>
      </c>
    </row>
    <row r="124" spans="1:16" s="183" customFormat="1" ht="13.5">
      <c r="A124" s="248"/>
      <c r="B124" s="100" t="s">
        <v>165</v>
      </c>
      <c r="C124" s="101" t="s">
        <v>164</v>
      </c>
      <c r="D124" s="101" t="s">
        <v>20</v>
      </c>
      <c r="E124" s="68"/>
      <c r="F124" s="101"/>
      <c r="G124" s="53">
        <f>G125</f>
        <v>16533.399999999998</v>
      </c>
      <c r="H124" s="53">
        <f t="shared" si="26"/>
        <v>16659.9</v>
      </c>
      <c r="I124" s="53">
        <f t="shared" si="36"/>
        <v>16319.900000000001</v>
      </c>
      <c r="J124" s="53">
        <f t="shared" si="36"/>
        <v>0</v>
      </c>
      <c r="K124" s="115">
        <f t="shared" si="36"/>
        <v>340</v>
      </c>
      <c r="L124" s="53">
        <f t="shared" si="36"/>
        <v>0</v>
      </c>
      <c r="M124" s="53">
        <f t="shared" si="36"/>
        <v>0</v>
      </c>
      <c r="N124" s="53">
        <f t="shared" si="36"/>
        <v>0</v>
      </c>
      <c r="O124" s="53">
        <f t="shared" si="36"/>
        <v>15460.000000000002</v>
      </c>
      <c r="P124" s="53">
        <f t="shared" si="36"/>
        <v>15676.000000000002</v>
      </c>
    </row>
    <row r="125" spans="1:16" s="179" customFormat="1" ht="54.75">
      <c r="A125" s="248"/>
      <c r="B125" s="72" t="s">
        <v>166</v>
      </c>
      <c r="C125" s="99" t="s">
        <v>164</v>
      </c>
      <c r="D125" s="99" t="s">
        <v>20</v>
      </c>
      <c r="E125" s="73" t="s">
        <v>22</v>
      </c>
      <c r="F125" s="107"/>
      <c r="G125" s="75">
        <f>G126+G131+G133+G137</f>
        <v>16533.399999999998</v>
      </c>
      <c r="H125" s="75">
        <f t="shared" si="26"/>
        <v>16659.9</v>
      </c>
      <c r="I125" s="75">
        <f aca="true" t="shared" si="37" ref="I125:P125">I126+I131+I133+I138+I135</f>
        <v>16319.900000000001</v>
      </c>
      <c r="J125" s="75">
        <f t="shared" si="37"/>
        <v>0</v>
      </c>
      <c r="K125" s="103">
        <f t="shared" si="37"/>
        <v>340</v>
      </c>
      <c r="L125" s="75">
        <f t="shared" si="37"/>
        <v>0</v>
      </c>
      <c r="M125" s="75">
        <f t="shared" si="37"/>
        <v>0</v>
      </c>
      <c r="N125" s="75">
        <f t="shared" si="37"/>
        <v>0</v>
      </c>
      <c r="O125" s="75">
        <f t="shared" si="37"/>
        <v>15460.000000000002</v>
      </c>
      <c r="P125" s="75">
        <f t="shared" si="37"/>
        <v>15676.000000000002</v>
      </c>
    </row>
    <row r="126" spans="1:16" s="179" customFormat="1" ht="54.75">
      <c r="A126" s="248"/>
      <c r="B126" s="72" t="s">
        <v>167</v>
      </c>
      <c r="C126" s="99" t="s">
        <v>164</v>
      </c>
      <c r="D126" s="99" t="s">
        <v>20</v>
      </c>
      <c r="E126" s="73" t="s">
        <v>168</v>
      </c>
      <c r="F126" s="99"/>
      <c r="G126" s="74">
        <f>G127+G129</f>
        <v>16247.8</v>
      </c>
      <c r="H126" s="75">
        <f t="shared" si="26"/>
        <v>16053.7</v>
      </c>
      <c r="I126" s="74">
        <f>I127+I129</f>
        <v>16053.7</v>
      </c>
      <c r="J126" s="74">
        <f>SUM(J127:J129)</f>
        <v>0</v>
      </c>
      <c r="K126" s="76">
        <f>SUM(K127:K129)</f>
        <v>0</v>
      </c>
      <c r="L126" s="74">
        <f>SUM(L127:L129)</f>
        <v>0</v>
      </c>
      <c r="M126" s="74">
        <f>SUM(M127:M129)</f>
        <v>0</v>
      </c>
      <c r="N126" s="74">
        <f>SUM(N127:N129)</f>
        <v>0</v>
      </c>
      <c r="O126" s="74">
        <f>O127+O129</f>
        <v>15153.800000000001</v>
      </c>
      <c r="P126" s="74">
        <f>P127+P129</f>
        <v>15369.800000000001</v>
      </c>
    </row>
    <row r="127" spans="1:17" s="179" customFormat="1" ht="96">
      <c r="A127" s="248"/>
      <c r="B127" s="72" t="s">
        <v>169</v>
      </c>
      <c r="C127" s="73" t="s">
        <v>164</v>
      </c>
      <c r="D127" s="73" t="s">
        <v>20</v>
      </c>
      <c r="E127" s="73" t="s">
        <v>170</v>
      </c>
      <c r="F127" s="73" t="s">
        <v>162</v>
      </c>
      <c r="G127" s="74">
        <v>12427.6</v>
      </c>
      <c r="H127" s="75">
        <f t="shared" si="26"/>
        <v>12241.1</v>
      </c>
      <c r="I127" s="74">
        <f>12168.6+72.5</f>
        <v>12241.1</v>
      </c>
      <c r="J127" s="80"/>
      <c r="K127" s="81"/>
      <c r="L127" s="80"/>
      <c r="M127" s="80"/>
      <c r="N127" s="80"/>
      <c r="O127" s="80">
        <f>11341.2</f>
        <v>11341.2</v>
      </c>
      <c r="P127" s="80">
        <f>11557.2</f>
        <v>11557.2</v>
      </c>
      <c r="Q127" s="184"/>
    </row>
    <row r="128" spans="1:16" s="179" customFormat="1" ht="69" hidden="1">
      <c r="A128" s="248"/>
      <c r="B128" s="130" t="s">
        <v>171</v>
      </c>
      <c r="C128" s="52" t="s">
        <v>164</v>
      </c>
      <c r="D128" s="52" t="s">
        <v>20</v>
      </c>
      <c r="E128" s="52" t="s">
        <v>172</v>
      </c>
      <c r="F128" s="52" t="s">
        <v>162</v>
      </c>
      <c r="G128" s="86">
        <f>SUM(H128:M128)</f>
        <v>0</v>
      </c>
      <c r="H128" s="75">
        <f t="shared" si="26"/>
        <v>0</v>
      </c>
      <c r="I128" s="88">
        <f>SUM(J128:O128)</f>
        <v>0</v>
      </c>
      <c r="J128" s="185">
        <v>0</v>
      </c>
      <c r="K128" s="186">
        <v>0</v>
      </c>
      <c r="L128" s="185">
        <v>0</v>
      </c>
      <c r="M128" s="185"/>
      <c r="N128" s="185"/>
      <c r="O128" s="185">
        <v>0</v>
      </c>
      <c r="P128" s="185">
        <v>0</v>
      </c>
    </row>
    <row r="129" spans="1:17" s="179" customFormat="1" ht="123.75">
      <c r="A129" s="248"/>
      <c r="B129" s="187" t="s">
        <v>173</v>
      </c>
      <c r="C129" s="73" t="s">
        <v>164</v>
      </c>
      <c r="D129" s="73" t="s">
        <v>20</v>
      </c>
      <c r="E129" s="73" t="s">
        <v>174</v>
      </c>
      <c r="F129" s="73" t="s">
        <v>162</v>
      </c>
      <c r="G129" s="74">
        <v>3820.2</v>
      </c>
      <c r="H129" s="75">
        <f t="shared" si="26"/>
        <v>3812.6</v>
      </c>
      <c r="I129" s="74">
        <v>3812.6</v>
      </c>
      <c r="J129" s="80"/>
      <c r="K129" s="81"/>
      <c r="L129" s="80"/>
      <c r="M129" s="80"/>
      <c r="N129" s="80"/>
      <c r="O129" s="74">
        <v>3812.6</v>
      </c>
      <c r="P129" s="74">
        <v>3812.6</v>
      </c>
      <c r="Q129" s="188"/>
    </row>
    <row r="130" spans="1:16" s="179" customFormat="1" ht="27">
      <c r="A130" s="248"/>
      <c r="B130" s="189" t="s">
        <v>149</v>
      </c>
      <c r="C130" s="132" t="s">
        <v>164</v>
      </c>
      <c r="D130" s="132" t="s">
        <v>20</v>
      </c>
      <c r="E130" s="132" t="s">
        <v>174</v>
      </c>
      <c r="F130" s="132" t="s">
        <v>162</v>
      </c>
      <c r="G130" s="163">
        <v>191</v>
      </c>
      <c r="H130" s="163">
        <f t="shared" si="26"/>
        <v>190.7</v>
      </c>
      <c r="I130" s="135">
        <v>190.7</v>
      </c>
      <c r="J130" s="190"/>
      <c r="K130" s="191"/>
      <c r="L130" s="190"/>
      <c r="M130" s="190"/>
      <c r="N130" s="190"/>
      <c r="O130" s="135">
        <v>190.7</v>
      </c>
      <c r="P130" s="135">
        <v>190.7</v>
      </c>
    </row>
    <row r="131" spans="1:16" s="179" customFormat="1" ht="42.75" customHeight="1">
      <c r="A131" s="248"/>
      <c r="B131" s="72" t="s">
        <v>175</v>
      </c>
      <c r="C131" s="73" t="s">
        <v>164</v>
      </c>
      <c r="D131" s="73" t="s">
        <v>20</v>
      </c>
      <c r="E131" s="73" t="s">
        <v>176</v>
      </c>
      <c r="F131" s="73"/>
      <c r="G131" s="75">
        <v>125</v>
      </c>
      <c r="H131" s="75">
        <f t="shared" si="26"/>
        <v>165</v>
      </c>
      <c r="I131" s="75">
        <f aca="true" t="shared" si="38" ref="I131:P131">I132</f>
        <v>125</v>
      </c>
      <c r="J131" s="74">
        <f t="shared" si="38"/>
        <v>0</v>
      </c>
      <c r="K131" s="76">
        <f t="shared" si="38"/>
        <v>40</v>
      </c>
      <c r="L131" s="74">
        <f t="shared" si="38"/>
        <v>0</v>
      </c>
      <c r="M131" s="74">
        <f t="shared" si="38"/>
        <v>0</v>
      </c>
      <c r="N131" s="74">
        <f t="shared" si="38"/>
        <v>0</v>
      </c>
      <c r="O131" s="75">
        <f t="shared" si="38"/>
        <v>165</v>
      </c>
      <c r="P131" s="75">
        <f t="shared" si="38"/>
        <v>165</v>
      </c>
    </row>
    <row r="132" spans="1:16" s="179" customFormat="1" ht="69">
      <c r="A132" s="248"/>
      <c r="B132" s="72" t="s">
        <v>160</v>
      </c>
      <c r="C132" s="73" t="s">
        <v>164</v>
      </c>
      <c r="D132" s="73" t="s">
        <v>20</v>
      </c>
      <c r="E132" s="73" t="s">
        <v>177</v>
      </c>
      <c r="F132" s="73" t="s">
        <v>162</v>
      </c>
      <c r="G132" s="75">
        <v>125</v>
      </c>
      <c r="H132" s="75">
        <f t="shared" si="26"/>
        <v>165</v>
      </c>
      <c r="I132" s="75">
        <v>125</v>
      </c>
      <c r="J132" s="80">
        <v>0</v>
      </c>
      <c r="K132" s="81">
        <v>40</v>
      </c>
      <c r="L132" s="80">
        <v>0</v>
      </c>
      <c r="M132" s="80"/>
      <c r="N132" s="80"/>
      <c r="O132" s="82">
        <f>125+40</f>
        <v>165</v>
      </c>
      <c r="P132" s="82">
        <f>125+40</f>
        <v>165</v>
      </c>
    </row>
    <row r="133" spans="1:16" s="179" customFormat="1" ht="69">
      <c r="A133" s="248"/>
      <c r="B133" s="72" t="s">
        <v>178</v>
      </c>
      <c r="C133" s="73" t="s">
        <v>164</v>
      </c>
      <c r="D133" s="73" t="s">
        <v>20</v>
      </c>
      <c r="E133" s="73" t="s">
        <v>179</v>
      </c>
      <c r="F133" s="73"/>
      <c r="G133" s="75">
        <f>SUM(G134:G134)</f>
        <v>160.6</v>
      </c>
      <c r="H133" s="75">
        <f t="shared" si="26"/>
        <v>141.2</v>
      </c>
      <c r="I133" s="75">
        <f aca="true" t="shared" si="39" ref="I133:P133">SUM(I134:I134)</f>
        <v>141.2</v>
      </c>
      <c r="J133" s="74">
        <f t="shared" si="39"/>
        <v>0</v>
      </c>
      <c r="K133" s="76">
        <f t="shared" si="39"/>
        <v>0</v>
      </c>
      <c r="L133" s="74">
        <f t="shared" si="39"/>
        <v>0</v>
      </c>
      <c r="M133" s="74">
        <f t="shared" si="39"/>
        <v>0</v>
      </c>
      <c r="N133" s="74">
        <f t="shared" si="39"/>
        <v>0</v>
      </c>
      <c r="O133" s="75">
        <f t="shared" si="39"/>
        <v>141.2</v>
      </c>
      <c r="P133" s="75">
        <f t="shared" si="39"/>
        <v>141.2</v>
      </c>
    </row>
    <row r="134" spans="1:16" s="179" customFormat="1" ht="179.25">
      <c r="A134" s="248"/>
      <c r="B134" s="72" t="s">
        <v>180</v>
      </c>
      <c r="C134" s="73" t="s">
        <v>164</v>
      </c>
      <c r="D134" s="73" t="s">
        <v>20</v>
      </c>
      <c r="E134" s="73" t="s">
        <v>181</v>
      </c>
      <c r="F134" s="73" t="s">
        <v>162</v>
      </c>
      <c r="G134" s="74">
        <v>160.6</v>
      </c>
      <c r="H134" s="75">
        <f t="shared" si="26"/>
        <v>141.2</v>
      </c>
      <c r="I134" s="74">
        <v>141.2</v>
      </c>
      <c r="J134" s="74">
        <v>0</v>
      </c>
      <c r="K134" s="76">
        <v>0</v>
      </c>
      <c r="L134" s="74">
        <v>0</v>
      </c>
      <c r="M134" s="74"/>
      <c r="N134" s="74"/>
      <c r="O134" s="74">
        <v>141.2</v>
      </c>
      <c r="P134" s="74">
        <v>141.2</v>
      </c>
    </row>
    <row r="135" spans="1:16" s="179" customFormat="1" ht="41.25">
      <c r="A135" s="248"/>
      <c r="B135" s="72" t="s">
        <v>182</v>
      </c>
      <c r="C135" s="73" t="s">
        <v>164</v>
      </c>
      <c r="D135" s="73" t="s">
        <v>20</v>
      </c>
      <c r="E135" s="73" t="s">
        <v>183</v>
      </c>
      <c r="F135" s="73"/>
      <c r="G135" s="74"/>
      <c r="H135" s="75">
        <f aca="true" t="shared" si="40" ref="H135:P135">H136</f>
        <v>300</v>
      </c>
      <c r="I135" s="74">
        <f t="shared" si="40"/>
        <v>0</v>
      </c>
      <c r="J135" s="74">
        <f t="shared" si="40"/>
        <v>0</v>
      </c>
      <c r="K135" s="103">
        <f t="shared" si="40"/>
        <v>300</v>
      </c>
      <c r="L135" s="74">
        <f t="shared" si="40"/>
        <v>0</v>
      </c>
      <c r="M135" s="74">
        <f t="shared" si="40"/>
        <v>0</v>
      </c>
      <c r="N135" s="74">
        <f t="shared" si="40"/>
        <v>0</v>
      </c>
      <c r="O135" s="75">
        <f t="shared" si="40"/>
        <v>0</v>
      </c>
      <c r="P135" s="75">
        <f t="shared" si="40"/>
        <v>0</v>
      </c>
    </row>
    <row r="136" spans="1:16" s="179" customFormat="1" ht="82.5">
      <c r="A136" s="248"/>
      <c r="B136" s="72" t="s">
        <v>184</v>
      </c>
      <c r="C136" s="73" t="s">
        <v>164</v>
      </c>
      <c r="D136" s="73" t="s">
        <v>20</v>
      </c>
      <c r="E136" s="73" t="s">
        <v>185</v>
      </c>
      <c r="F136" s="73" t="s">
        <v>162</v>
      </c>
      <c r="G136" s="74"/>
      <c r="H136" s="75">
        <f>SUM(I136:N136)</f>
        <v>300</v>
      </c>
      <c r="I136" s="74"/>
      <c r="J136" s="74"/>
      <c r="K136" s="103">
        <v>300</v>
      </c>
      <c r="L136" s="74"/>
      <c r="M136" s="74"/>
      <c r="N136" s="74"/>
      <c r="O136" s="75">
        <v>0</v>
      </c>
      <c r="P136" s="75">
        <v>0</v>
      </c>
    </row>
    <row r="137" spans="1:16" s="179" customFormat="1" ht="41.25" hidden="1">
      <c r="A137" s="248"/>
      <c r="B137" s="72" t="s">
        <v>186</v>
      </c>
      <c r="C137" s="73" t="s">
        <v>164</v>
      </c>
      <c r="D137" s="73" t="s">
        <v>20</v>
      </c>
      <c r="E137" s="73" t="s">
        <v>187</v>
      </c>
      <c r="F137" s="132"/>
      <c r="G137" s="152">
        <f>G138</f>
        <v>0</v>
      </c>
      <c r="H137" s="192">
        <f>H138</f>
        <v>0</v>
      </c>
      <c r="I137" s="82">
        <f>I138</f>
        <v>0</v>
      </c>
      <c r="J137" s="74">
        <v>0</v>
      </c>
      <c r="K137" s="76">
        <v>0</v>
      </c>
      <c r="L137" s="74">
        <v>0</v>
      </c>
      <c r="M137" s="74">
        <v>0</v>
      </c>
      <c r="N137" s="74">
        <v>0</v>
      </c>
      <c r="O137" s="82">
        <f>O138</f>
        <v>0</v>
      </c>
      <c r="P137" s="82">
        <f>P138</f>
        <v>0</v>
      </c>
    </row>
    <row r="138" spans="1:16" s="179" customFormat="1" ht="123.75" hidden="1">
      <c r="A138" s="248"/>
      <c r="B138" s="72" t="s">
        <v>188</v>
      </c>
      <c r="C138" s="73" t="s">
        <v>164</v>
      </c>
      <c r="D138" s="73" t="s">
        <v>20</v>
      </c>
      <c r="E138" s="73" t="s">
        <v>189</v>
      </c>
      <c r="F138" s="73" t="s">
        <v>162</v>
      </c>
      <c r="G138" s="75">
        <f aca="true" t="shared" si="41" ref="G138:I139">SUM(H138:M138)</f>
        <v>0</v>
      </c>
      <c r="H138" s="108">
        <f t="shared" si="41"/>
        <v>0</v>
      </c>
      <c r="I138" s="75">
        <f t="shared" si="41"/>
        <v>0</v>
      </c>
      <c r="J138" s="74">
        <v>0</v>
      </c>
      <c r="K138" s="76">
        <v>0</v>
      </c>
      <c r="L138" s="74">
        <v>0</v>
      </c>
      <c r="M138" s="74"/>
      <c r="N138" s="74"/>
      <c r="O138" s="82">
        <v>0</v>
      </c>
      <c r="P138" s="82">
        <v>0</v>
      </c>
    </row>
    <row r="139" spans="1:16" s="179" customFormat="1" ht="27" hidden="1">
      <c r="A139" s="248"/>
      <c r="B139" s="189" t="s">
        <v>149</v>
      </c>
      <c r="C139" s="132" t="s">
        <v>164</v>
      </c>
      <c r="D139" s="132" t="s">
        <v>20</v>
      </c>
      <c r="E139" s="132" t="s">
        <v>189</v>
      </c>
      <c r="F139" s="132" t="s">
        <v>162</v>
      </c>
      <c r="G139" s="75">
        <f t="shared" si="41"/>
        <v>0</v>
      </c>
      <c r="H139" s="108">
        <f t="shared" si="41"/>
        <v>0</v>
      </c>
      <c r="I139" s="75">
        <f t="shared" si="41"/>
        <v>0</v>
      </c>
      <c r="J139" s="135">
        <v>0</v>
      </c>
      <c r="K139" s="136">
        <v>0</v>
      </c>
      <c r="L139" s="135">
        <v>0</v>
      </c>
      <c r="M139" s="135"/>
      <c r="N139" s="135"/>
      <c r="O139" s="137">
        <v>0</v>
      </c>
      <c r="P139" s="137">
        <v>0</v>
      </c>
    </row>
    <row r="140" spans="1:16" s="197" customFormat="1" ht="13.5">
      <c r="A140" s="248"/>
      <c r="B140" s="193" t="s">
        <v>190</v>
      </c>
      <c r="C140" s="139" t="s">
        <v>95</v>
      </c>
      <c r="D140" s="139"/>
      <c r="E140" s="194"/>
      <c r="F140" s="194"/>
      <c r="G140" s="53" t="e">
        <f>SUM(G141,G146,G151)</f>
        <v>#REF!</v>
      </c>
      <c r="H140" s="153">
        <f>H141+H146+H151</f>
        <v>1119.404</v>
      </c>
      <c r="I140" s="141">
        <f aca="true" t="shared" si="42" ref="I140:P140">SUM(I141,I146,I151)</f>
        <v>1091.7599999999998</v>
      </c>
      <c r="J140" s="195">
        <f t="shared" si="42"/>
        <v>27.644</v>
      </c>
      <c r="K140" s="196">
        <f t="shared" si="42"/>
        <v>0</v>
      </c>
      <c r="L140" s="195">
        <f t="shared" si="42"/>
        <v>0</v>
      </c>
      <c r="M140" s="195">
        <f t="shared" si="42"/>
        <v>0</v>
      </c>
      <c r="N140" s="195">
        <f t="shared" si="42"/>
        <v>0</v>
      </c>
      <c r="O140" s="141">
        <f t="shared" si="42"/>
        <v>1031.7599999999998</v>
      </c>
      <c r="P140" s="141">
        <f t="shared" si="42"/>
        <v>1004.4599999999999</v>
      </c>
    </row>
    <row r="141" spans="1:16" s="197" customFormat="1" ht="13.5">
      <c r="A141" s="248"/>
      <c r="B141" s="193" t="s">
        <v>191</v>
      </c>
      <c r="C141" s="139" t="s">
        <v>95</v>
      </c>
      <c r="D141" s="139" t="s">
        <v>20</v>
      </c>
      <c r="E141" s="194"/>
      <c r="F141" s="194"/>
      <c r="G141" s="53">
        <f>G142</f>
        <v>597.6999999999999</v>
      </c>
      <c r="H141" s="53">
        <f>SUM(I141:N141)</f>
        <v>585.5999999999999</v>
      </c>
      <c r="I141" s="195">
        <f aca="true" t="shared" si="43" ref="I141:P142">I142</f>
        <v>585.5999999999999</v>
      </c>
      <c r="J141" s="144">
        <f t="shared" si="43"/>
        <v>0</v>
      </c>
      <c r="K141" s="143">
        <f t="shared" si="43"/>
        <v>0</v>
      </c>
      <c r="L141" s="144">
        <f t="shared" si="43"/>
        <v>0</v>
      </c>
      <c r="M141" s="144">
        <f t="shared" si="43"/>
        <v>0</v>
      </c>
      <c r="N141" s="144">
        <f t="shared" si="43"/>
        <v>0</v>
      </c>
      <c r="O141" s="195">
        <f t="shared" si="43"/>
        <v>585.5999999999999</v>
      </c>
      <c r="P141" s="195">
        <f t="shared" si="43"/>
        <v>585.5999999999999</v>
      </c>
    </row>
    <row r="142" spans="1:16" s="198" customFormat="1" ht="54.75">
      <c r="A142" s="248"/>
      <c r="B142" s="98" t="s">
        <v>192</v>
      </c>
      <c r="C142" s="99" t="s">
        <v>95</v>
      </c>
      <c r="D142" s="99" t="s">
        <v>20</v>
      </c>
      <c r="E142" s="73" t="s">
        <v>24</v>
      </c>
      <c r="F142" s="73"/>
      <c r="G142" s="75">
        <f>G143</f>
        <v>597.6999999999999</v>
      </c>
      <c r="H142" s="75">
        <f>SUM(I142:N142)</f>
        <v>585.5999999999999</v>
      </c>
      <c r="I142" s="75">
        <f t="shared" si="43"/>
        <v>585.5999999999999</v>
      </c>
      <c r="J142" s="74">
        <f t="shared" si="43"/>
        <v>0</v>
      </c>
      <c r="K142" s="76">
        <f t="shared" si="43"/>
        <v>0</v>
      </c>
      <c r="L142" s="74">
        <f t="shared" si="43"/>
        <v>0</v>
      </c>
      <c r="M142" s="74">
        <f t="shared" si="43"/>
        <v>0</v>
      </c>
      <c r="N142" s="74">
        <f t="shared" si="43"/>
        <v>0</v>
      </c>
      <c r="O142" s="75">
        <f t="shared" si="43"/>
        <v>585.5999999999999</v>
      </c>
      <c r="P142" s="75">
        <f t="shared" si="43"/>
        <v>585.5999999999999</v>
      </c>
    </row>
    <row r="143" spans="1:16" s="198" customFormat="1" ht="27">
      <c r="A143" s="248"/>
      <c r="B143" s="98" t="s">
        <v>193</v>
      </c>
      <c r="C143" s="99" t="s">
        <v>95</v>
      </c>
      <c r="D143" s="99" t="s">
        <v>20</v>
      </c>
      <c r="E143" s="73" t="s">
        <v>194</v>
      </c>
      <c r="F143" s="73"/>
      <c r="G143" s="75">
        <f>SUM(G144:G145)</f>
        <v>597.6999999999999</v>
      </c>
      <c r="H143" s="75">
        <f>SUM(I143:N143)</f>
        <v>585.5999999999999</v>
      </c>
      <c r="I143" s="75">
        <f aca="true" t="shared" si="44" ref="I143:P143">SUM(I144:I145)</f>
        <v>585.5999999999999</v>
      </c>
      <c r="J143" s="74">
        <f t="shared" si="44"/>
        <v>0</v>
      </c>
      <c r="K143" s="76">
        <f t="shared" si="44"/>
        <v>0</v>
      </c>
      <c r="L143" s="74">
        <f t="shared" si="44"/>
        <v>0</v>
      </c>
      <c r="M143" s="74">
        <f t="shared" si="44"/>
        <v>0</v>
      </c>
      <c r="N143" s="74">
        <f t="shared" si="44"/>
        <v>0</v>
      </c>
      <c r="O143" s="75">
        <f t="shared" si="44"/>
        <v>585.5999999999999</v>
      </c>
      <c r="P143" s="75">
        <f t="shared" si="44"/>
        <v>585.5999999999999</v>
      </c>
    </row>
    <row r="144" spans="1:16" s="97" customFormat="1" ht="41.25">
      <c r="A144" s="248"/>
      <c r="B144" s="98" t="s">
        <v>195</v>
      </c>
      <c r="C144" s="99" t="s">
        <v>95</v>
      </c>
      <c r="D144" s="99" t="s">
        <v>20</v>
      </c>
      <c r="E144" s="73" t="s">
        <v>196</v>
      </c>
      <c r="F144" s="99" t="s">
        <v>29</v>
      </c>
      <c r="G144" s="74">
        <v>5.9</v>
      </c>
      <c r="H144" s="75">
        <f>SUM(I144:N144)</f>
        <v>5.8</v>
      </c>
      <c r="I144" s="74">
        <v>5.8</v>
      </c>
      <c r="J144" s="74">
        <v>0</v>
      </c>
      <c r="K144" s="76">
        <v>0</v>
      </c>
      <c r="L144" s="74">
        <v>0</v>
      </c>
      <c r="M144" s="74"/>
      <c r="N144" s="74"/>
      <c r="O144" s="74">
        <v>5.8</v>
      </c>
      <c r="P144" s="74">
        <v>5.8</v>
      </c>
    </row>
    <row r="145" spans="1:16" s="97" customFormat="1" ht="41.25">
      <c r="A145" s="248"/>
      <c r="B145" s="98" t="s">
        <v>197</v>
      </c>
      <c r="C145" s="99" t="s">
        <v>95</v>
      </c>
      <c r="D145" s="99" t="s">
        <v>20</v>
      </c>
      <c r="E145" s="73" t="s">
        <v>196</v>
      </c>
      <c r="F145" s="99" t="s">
        <v>198</v>
      </c>
      <c r="G145" s="74">
        <v>591.8</v>
      </c>
      <c r="H145" s="75">
        <f>SUM(I145:N145)</f>
        <v>579.8</v>
      </c>
      <c r="I145" s="74">
        <v>579.8</v>
      </c>
      <c r="J145" s="74">
        <v>0</v>
      </c>
      <c r="K145" s="76">
        <v>0</v>
      </c>
      <c r="L145" s="74">
        <v>0</v>
      </c>
      <c r="M145" s="74"/>
      <c r="N145" s="74"/>
      <c r="O145" s="74">
        <v>579.8</v>
      </c>
      <c r="P145" s="74">
        <v>579.8</v>
      </c>
    </row>
    <row r="146" spans="1:16" s="71" customFormat="1" ht="13.5">
      <c r="A146" s="248"/>
      <c r="B146" s="193" t="s">
        <v>199</v>
      </c>
      <c r="C146" s="139" t="s">
        <v>95</v>
      </c>
      <c r="D146" s="139" t="s">
        <v>82</v>
      </c>
      <c r="E146" s="139"/>
      <c r="F146" s="139"/>
      <c r="G146" s="65" t="e">
        <f aca="true" t="shared" si="45" ref="G146:P147">G147</f>
        <v>#REF!</v>
      </c>
      <c r="H146" s="53">
        <f t="shared" si="45"/>
        <v>87.3</v>
      </c>
      <c r="I146" s="145">
        <f t="shared" si="45"/>
        <v>87.3</v>
      </c>
      <c r="J146" s="145">
        <f t="shared" si="45"/>
        <v>0</v>
      </c>
      <c r="K146" s="199">
        <f t="shared" si="45"/>
        <v>0</v>
      </c>
      <c r="L146" s="145">
        <f t="shared" si="45"/>
        <v>0</v>
      </c>
      <c r="M146" s="145">
        <f t="shared" si="45"/>
        <v>0</v>
      </c>
      <c r="N146" s="145">
        <f t="shared" si="45"/>
        <v>0</v>
      </c>
      <c r="O146" s="145">
        <f t="shared" si="45"/>
        <v>27.3</v>
      </c>
      <c r="P146" s="145">
        <f t="shared" si="45"/>
        <v>0</v>
      </c>
    </row>
    <row r="147" spans="1:16" s="97" customFormat="1" ht="13.5">
      <c r="A147" s="248"/>
      <c r="B147" s="159" t="s">
        <v>124</v>
      </c>
      <c r="C147" s="148" t="s">
        <v>95</v>
      </c>
      <c r="D147" s="148" t="s">
        <v>82</v>
      </c>
      <c r="E147" s="148" t="s">
        <v>39</v>
      </c>
      <c r="F147" s="148"/>
      <c r="G147" s="82" t="e">
        <f t="shared" si="45"/>
        <v>#REF!</v>
      </c>
      <c r="H147" s="75">
        <f t="shared" si="45"/>
        <v>87.3</v>
      </c>
      <c r="I147" s="96">
        <f t="shared" si="45"/>
        <v>87.3</v>
      </c>
      <c r="J147" s="96">
        <f t="shared" si="45"/>
        <v>0</v>
      </c>
      <c r="K147" s="200">
        <f t="shared" si="45"/>
        <v>0</v>
      </c>
      <c r="L147" s="96">
        <f t="shared" si="45"/>
        <v>0</v>
      </c>
      <c r="M147" s="96">
        <f t="shared" si="45"/>
        <v>0</v>
      </c>
      <c r="N147" s="96">
        <f t="shared" si="45"/>
        <v>0</v>
      </c>
      <c r="O147" s="96">
        <f t="shared" si="45"/>
        <v>27.3</v>
      </c>
      <c r="P147" s="96">
        <f t="shared" si="45"/>
        <v>0</v>
      </c>
    </row>
    <row r="148" spans="1:16" s="97" customFormat="1" ht="27">
      <c r="A148" s="248"/>
      <c r="B148" s="159" t="s">
        <v>40</v>
      </c>
      <c r="C148" s="148" t="s">
        <v>95</v>
      </c>
      <c r="D148" s="148" t="s">
        <v>82</v>
      </c>
      <c r="E148" s="148" t="s">
        <v>41</v>
      </c>
      <c r="F148" s="148"/>
      <c r="G148" s="75" t="e">
        <f>#REF!+G149+G150</f>
        <v>#REF!</v>
      </c>
      <c r="H148" s="75">
        <f aca="true" t="shared" si="46" ref="H148:P148">H149+H150</f>
        <v>87.3</v>
      </c>
      <c r="I148" s="93">
        <f t="shared" si="46"/>
        <v>87.3</v>
      </c>
      <c r="J148" s="93">
        <f t="shared" si="46"/>
        <v>0</v>
      </c>
      <c r="K148" s="168">
        <f t="shared" si="46"/>
        <v>0</v>
      </c>
      <c r="L148" s="93">
        <f t="shared" si="46"/>
        <v>0</v>
      </c>
      <c r="M148" s="93">
        <f t="shared" si="46"/>
        <v>0</v>
      </c>
      <c r="N148" s="93">
        <f t="shared" si="46"/>
        <v>0</v>
      </c>
      <c r="O148" s="93">
        <f t="shared" si="46"/>
        <v>27.3</v>
      </c>
      <c r="P148" s="93">
        <f t="shared" si="46"/>
        <v>0</v>
      </c>
    </row>
    <row r="149" spans="1:16" s="97" customFormat="1" ht="27" hidden="1">
      <c r="A149" s="248"/>
      <c r="B149" s="113" t="s">
        <v>200</v>
      </c>
      <c r="C149" s="148" t="s">
        <v>95</v>
      </c>
      <c r="D149" s="148" t="s">
        <v>82</v>
      </c>
      <c r="E149" s="148" t="s">
        <v>201</v>
      </c>
      <c r="F149" s="148" t="s">
        <v>49</v>
      </c>
      <c r="G149" s="74">
        <f>SUM(H149:M149)</f>
        <v>0</v>
      </c>
      <c r="H149" s="75">
        <f aca="true" t="shared" si="47" ref="H149:H166">SUM(I149:N149)</f>
        <v>0</v>
      </c>
      <c r="I149" s="158">
        <f>SUM(J149:O149)</f>
        <v>0</v>
      </c>
      <c r="J149" s="94"/>
      <c r="K149" s="95"/>
      <c r="L149" s="94"/>
      <c r="M149" s="94"/>
      <c r="N149" s="94"/>
      <c r="O149" s="96"/>
      <c r="P149" s="96"/>
    </row>
    <row r="150" spans="1:16" s="97" customFormat="1" ht="41.25">
      <c r="A150" s="248"/>
      <c r="B150" s="159" t="s">
        <v>202</v>
      </c>
      <c r="C150" s="148" t="s">
        <v>95</v>
      </c>
      <c r="D150" s="148" t="s">
        <v>82</v>
      </c>
      <c r="E150" s="148" t="s">
        <v>203</v>
      </c>
      <c r="F150" s="148" t="s">
        <v>49</v>
      </c>
      <c r="G150" s="82">
        <v>67.6</v>
      </c>
      <c r="H150" s="75">
        <f t="shared" si="47"/>
        <v>87.3</v>
      </c>
      <c r="I150" s="93">
        <v>87.3</v>
      </c>
      <c r="J150" s="94">
        <v>0</v>
      </c>
      <c r="K150" s="95">
        <v>0</v>
      </c>
      <c r="L150" s="94">
        <v>0</v>
      </c>
      <c r="M150" s="94">
        <v>0</v>
      </c>
      <c r="N150" s="94"/>
      <c r="O150" s="96">
        <v>27.3</v>
      </c>
      <c r="P150" s="96">
        <v>0</v>
      </c>
    </row>
    <row r="151" spans="1:16" s="97" customFormat="1" ht="13.5">
      <c r="A151" s="248"/>
      <c r="B151" s="193" t="s">
        <v>204</v>
      </c>
      <c r="C151" s="139" t="s">
        <v>95</v>
      </c>
      <c r="D151" s="139" t="s">
        <v>22</v>
      </c>
      <c r="E151" s="148"/>
      <c r="F151" s="139"/>
      <c r="G151" s="201">
        <f>G152</f>
        <v>399.035</v>
      </c>
      <c r="H151" s="153">
        <f t="shared" si="47"/>
        <v>446.504</v>
      </c>
      <c r="I151" s="154">
        <f aca="true" t="shared" si="48" ref="I151:P153">I152</f>
        <v>418.86</v>
      </c>
      <c r="J151" s="154">
        <f t="shared" si="48"/>
        <v>27.644</v>
      </c>
      <c r="K151" s="202">
        <f t="shared" si="48"/>
        <v>0</v>
      </c>
      <c r="L151" s="154">
        <f t="shared" si="48"/>
        <v>0</v>
      </c>
      <c r="M151" s="154">
        <f t="shared" si="48"/>
        <v>0</v>
      </c>
      <c r="N151" s="154">
        <f t="shared" si="48"/>
        <v>0</v>
      </c>
      <c r="O151" s="154">
        <f t="shared" si="48"/>
        <v>418.86</v>
      </c>
      <c r="P151" s="154">
        <f t="shared" si="48"/>
        <v>418.86</v>
      </c>
    </row>
    <row r="152" spans="1:16" s="97" customFormat="1" ht="13.5">
      <c r="A152" s="248"/>
      <c r="B152" s="159" t="s">
        <v>124</v>
      </c>
      <c r="C152" s="148" t="s">
        <v>95</v>
      </c>
      <c r="D152" s="148" t="s">
        <v>22</v>
      </c>
      <c r="E152" s="148" t="s">
        <v>39</v>
      </c>
      <c r="F152" s="148"/>
      <c r="G152" s="203">
        <f>G153</f>
        <v>399.035</v>
      </c>
      <c r="H152" s="79">
        <f t="shared" si="47"/>
        <v>446.504</v>
      </c>
      <c r="I152" s="155">
        <f t="shared" si="48"/>
        <v>418.86</v>
      </c>
      <c r="J152" s="155">
        <f t="shared" si="48"/>
        <v>27.644</v>
      </c>
      <c r="K152" s="204">
        <f t="shared" si="48"/>
        <v>0</v>
      </c>
      <c r="L152" s="155">
        <f t="shared" si="48"/>
        <v>0</v>
      </c>
      <c r="M152" s="155">
        <f t="shared" si="48"/>
        <v>0</v>
      </c>
      <c r="N152" s="155">
        <f t="shared" si="48"/>
        <v>0</v>
      </c>
      <c r="O152" s="155">
        <f t="shared" si="48"/>
        <v>418.86</v>
      </c>
      <c r="P152" s="155">
        <f t="shared" si="48"/>
        <v>418.86</v>
      </c>
    </row>
    <row r="153" spans="1:16" s="97" customFormat="1" ht="27">
      <c r="A153" s="248"/>
      <c r="B153" s="159" t="s">
        <v>40</v>
      </c>
      <c r="C153" s="148" t="s">
        <v>95</v>
      </c>
      <c r="D153" s="148" t="s">
        <v>22</v>
      </c>
      <c r="E153" s="148" t="s">
        <v>41</v>
      </c>
      <c r="F153" s="148"/>
      <c r="G153" s="203">
        <f>G154</f>
        <v>399.035</v>
      </c>
      <c r="H153" s="79">
        <f t="shared" si="47"/>
        <v>446.504</v>
      </c>
      <c r="I153" s="155">
        <f t="shared" si="48"/>
        <v>418.86</v>
      </c>
      <c r="J153" s="155">
        <f t="shared" si="48"/>
        <v>27.644</v>
      </c>
      <c r="K153" s="204">
        <f t="shared" si="48"/>
        <v>0</v>
      </c>
      <c r="L153" s="155">
        <f t="shared" si="48"/>
        <v>0</v>
      </c>
      <c r="M153" s="155">
        <f t="shared" si="48"/>
        <v>0</v>
      </c>
      <c r="N153" s="155">
        <f t="shared" si="48"/>
        <v>0</v>
      </c>
      <c r="O153" s="155">
        <f t="shared" si="48"/>
        <v>418.86</v>
      </c>
      <c r="P153" s="155">
        <f t="shared" si="48"/>
        <v>418.86</v>
      </c>
    </row>
    <row r="154" spans="1:16" s="97" customFormat="1" ht="27">
      <c r="A154" s="248"/>
      <c r="B154" s="159" t="s">
        <v>205</v>
      </c>
      <c r="C154" s="148" t="s">
        <v>95</v>
      </c>
      <c r="D154" s="148" t="s">
        <v>22</v>
      </c>
      <c r="E154" s="148" t="s">
        <v>206</v>
      </c>
      <c r="F154" s="148" t="s">
        <v>49</v>
      </c>
      <c r="G154" s="203">
        <v>399.035</v>
      </c>
      <c r="H154" s="79">
        <f t="shared" si="47"/>
        <v>446.504</v>
      </c>
      <c r="I154" s="155">
        <v>418.86</v>
      </c>
      <c r="J154" s="155">
        <v>27.644</v>
      </c>
      <c r="K154" s="204">
        <v>0</v>
      </c>
      <c r="L154" s="155">
        <v>0</v>
      </c>
      <c r="M154" s="155">
        <v>0</v>
      </c>
      <c r="N154" s="155">
        <v>0</v>
      </c>
      <c r="O154" s="155">
        <v>418.86</v>
      </c>
      <c r="P154" s="155">
        <v>418.86</v>
      </c>
    </row>
    <row r="155" spans="1:16" s="71" customFormat="1" ht="13.5" hidden="1">
      <c r="A155" s="248"/>
      <c r="B155" s="121" t="s">
        <v>207</v>
      </c>
      <c r="C155" s="205" t="s">
        <v>51</v>
      </c>
      <c r="D155" s="205"/>
      <c r="E155" s="59"/>
      <c r="F155" s="205"/>
      <c r="G155" s="111">
        <f aca="true" t="shared" si="49" ref="G155:G160">SUM(H155:M155)</f>
        <v>0</v>
      </c>
      <c r="H155" s="122">
        <f t="shared" si="47"/>
        <v>0</v>
      </c>
      <c r="I155" s="123">
        <f aca="true" t="shared" si="50" ref="I155:I166">SUM(J155:O155)</f>
        <v>0</v>
      </c>
      <c r="J155" s="123">
        <f aca="true" t="shared" si="51" ref="J155:L157">J156</f>
        <v>0</v>
      </c>
      <c r="K155" s="124">
        <f t="shared" si="51"/>
        <v>0</v>
      </c>
      <c r="L155" s="123">
        <f t="shared" si="51"/>
        <v>0</v>
      </c>
      <c r="M155" s="123"/>
      <c r="N155" s="123"/>
      <c r="O155" s="92"/>
      <c r="P155" s="92"/>
    </row>
    <row r="156" spans="1:16" s="71" customFormat="1" ht="13.5" hidden="1">
      <c r="A156" s="248"/>
      <c r="B156" s="121" t="s">
        <v>208</v>
      </c>
      <c r="C156" s="205" t="s">
        <v>51</v>
      </c>
      <c r="D156" s="205" t="s">
        <v>80</v>
      </c>
      <c r="E156" s="59"/>
      <c r="F156" s="205"/>
      <c r="G156" s="111">
        <f t="shared" si="49"/>
        <v>0</v>
      </c>
      <c r="H156" s="122">
        <f t="shared" si="47"/>
        <v>0</v>
      </c>
      <c r="I156" s="123">
        <f t="shared" si="50"/>
        <v>0</v>
      </c>
      <c r="J156" s="123">
        <f t="shared" si="51"/>
        <v>0</v>
      </c>
      <c r="K156" s="124">
        <f t="shared" si="51"/>
        <v>0</v>
      </c>
      <c r="L156" s="123">
        <f t="shared" si="51"/>
        <v>0</v>
      </c>
      <c r="M156" s="123"/>
      <c r="N156" s="123"/>
      <c r="O156" s="92"/>
      <c r="P156" s="92"/>
    </row>
    <row r="157" spans="1:16" s="97" customFormat="1" ht="13.5" hidden="1">
      <c r="A157" s="248"/>
      <c r="B157" s="130" t="s">
        <v>38</v>
      </c>
      <c r="C157" s="107" t="s">
        <v>51</v>
      </c>
      <c r="D157" s="107" t="s">
        <v>80</v>
      </c>
      <c r="E157" s="52" t="s">
        <v>39</v>
      </c>
      <c r="F157" s="107"/>
      <c r="G157" s="111">
        <f t="shared" si="49"/>
        <v>0</v>
      </c>
      <c r="H157" s="122">
        <f t="shared" si="47"/>
        <v>0</v>
      </c>
      <c r="I157" s="123">
        <f t="shared" si="50"/>
        <v>0</v>
      </c>
      <c r="J157" s="88">
        <f t="shared" si="51"/>
        <v>0</v>
      </c>
      <c r="K157" s="89">
        <f t="shared" si="51"/>
        <v>0</v>
      </c>
      <c r="L157" s="88">
        <f t="shared" si="51"/>
        <v>0</v>
      </c>
      <c r="M157" s="88"/>
      <c r="N157" s="88"/>
      <c r="O157" s="109"/>
      <c r="P157" s="109"/>
    </row>
    <row r="158" spans="1:16" s="97" customFormat="1" ht="27" hidden="1">
      <c r="A158" s="248"/>
      <c r="B158" s="130" t="s">
        <v>40</v>
      </c>
      <c r="C158" s="107" t="s">
        <v>51</v>
      </c>
      <c r="D158" s="107" t="s">
        <v>80</v>
      </c>
      <c r="E158" s="52" t="s">
        <v>41</v>
      </c>
      <c r="F158" s="107"/>
      <c r="G158" s="111">
        <f t="shared" si="49"/>
        <v>0</v>
      </c>
      <c r="H158" s="122">
        <f t="shared" si="47"/>
        <v>0</v>
      </c>
      <c r="I158" s="123">
        <f t="shared" si="50"/>
        <v>0</v>
      </c>
      <c r="J158" s="88">
        <f>J159+J160</f>
        <v>0</v>
      </c>
      <c r="K158" s="89">
        <f>K159+K160</f>
        <v>0</v>
      </c>
      <c r="L158" s="88">
        <f>L159+L160</f>
        <v>0</v>
      </c>
      <c r="M158" s="88"/>
      <c r="N158" s="88"/>
      <c r="O158" s="109"/>
      <c r="P158" s="109"/>
    </row>
    <row r="159" spans="1:19" s="97" customFormat="1" ht="54.75" hidden="1">
      <c r="A159" s="248"/>
      <c r="B159" s="130" t="s">
        <v>209</v>
      </c>
      <c r="C159" s="52" t="s">
        <v>51</v>
      </c>
      <c r="D159" s="52" t="s">
        <v>80</v>
      </c>
      <c r="E159" s="52" t="s">
        <v>210</v>
      </c>
      <c r="F159" s="52" t="s">
        <v>162</v>
      </c>
      <c r="G159" s="206">
        <f t="shared" si="49"/>
        <v>0</v>
      </c>
      <c r="H159" s="122">
        <f t="shared" si="47"/>
        <v>0</v>
      </c>
      <c r="I159" s="207">
        <f t="shared" si="50"/>
        <v>0</v>
      </c>
      <c r="J159" s="90"/>
      <c r="K159" s="91"/>
      <c r="L159" s="90"/>
      <c r="M159" s="90"/>
      <c r="N159" s="90"/>
      <c r="O159" s="208"/>
      <c r="P159" s="109"/>
      <c r="S159" s="1"/>
    </row>
    <row r="160" spans="1:19" s="97" customFormat="1" ht="54.75" hidden="1">
      <c r="A160" s="248"/>
      <c r="B160" s="83" t="s">
        <v>211</v>
      </c>
      <c r="C160" s="52" t="s">
        <v>51</v>
      </c>
      <c r="D160" s="52" t="s">
        <v>80</v>
      </c>
      <c r="E160" s="52" t="s">
        <v>212</v>
      </c>
      <c r="F160" s="52" t="s">
        <v>29</v>
      </c>
      <c r="G160" s="111">
        <f t="shared" si="49"/>
        <v>0</v>
      </c>
      <c r="H160" s="122">
        <f t="shared" si="47"/>
        <v>0</v>
      </c>
      <c r="I160" s="123">
        <f t="shared" si="50"/>
        <v>0</v>
      </c>
      <c r="J160" s="90"/>
      <c r="K160" s="91"/>
      <c r="L160" s="90"/>
      <c r="M160" s="90"/>
      <c r="N160" s="90"/>
      <c r="O160" s="208"/>
      <c r="P160" s="109"/>
      <c r="S160" s="1"/>
    </row>
    <row r="161" spans="1:20" s="71" customFormat="1" ht="30.75">
      <c r="A161" s="248">
        <v>730</v>
      </c>
      <c r="B161" s="209" t="s">
        <v>213</v>
      </c>
      <c r="C161" s="210"/>
      <c r="D161" s="210"/>
      <c r="E161" s="68"/>
      <c r="F161" s="210"/>
      <c r="G161" s="69">
        <v>12.1</v>
      </c>
      <c r="H161" s="53">
        <f t="shared" si="47"/>
        <v>12.1</v>
      </c>
      <c r="I161" s="69">
        <f t="shared" si="50"/>
        <v>12.1</v>
      </c>
      <c r="J161" s="211">
        <f aca="true" t="shared" si="52" ref="J161:P165">J162</f>
        <v>0</v>
      </c>
      <c r="K161" s="212">
        <f t="shared" si="52"/>
        <v>0</v>
      </c>
      <c r="L161" s="211">
        <f t="shared" si="52"/>
        <v>0</v>
      </c>
      <c r="M161" s="211">
        <f t="shared" si="52"/>
        <v>0</v>
      </c>
      <c r="N161" s="211">
        <f t="shared" si="52"/>
        <v>0</v>
      </c>
      <c r="O161" s="213">
        <f t="shared" si="52"/>
        <v>12.1</v>
      </c>
      <c r="P161" s="213">
        <f t="shared" si="52"/>
        <v>12.1</v>
      </c>
      <c r="T161" s="71" t="s">
        <v>214</v>
      </c>
    </row>
    <row r="162" spans="1:16" s="71" customFormat="1" ht="13.5">
      <c r="A162" s="248"/>
      <c r="B162" s="50" t="s">
        <v>19</v>
      </c>
      <c r="C162" s="68" t="s">
        <v>20</v>
      </c>
      <c r="D162" s="68"/>
      <c r="E162" s="68"/>
      <c r="F162" s="68"/>
      <c r="G162" s="69">
        <v>12.1</v>
      </c>
      <c r="H162" s="53">
        <f t="shared" si="47"/>
        <v>12.1</v>
      </c>
      <c r="I162" s="69">
        <f t="shared" si="50"/>
        <v>12.1</v>
      </c>
      <c r="J162" s="69">
        <f t="shared" si="52"/>
        <v>0</v>
      </c>
      <c r="K162" s="70">
        <f t="shared" si="52"/>
        <v>0</v>
      </c>
      <c r="L162" s="69">
        <f t="shared" si="52"/>
        <v>0</v>
      </c>
      <c r="M162" s="69">
        <f t="shared" si="52"/>
        <v>0</v>
      </c>
      <c r="N162" s="69">
        <f t="shared" si="52"/>
        <v>0</v>
      </c>
      <c r="O162" s="53">
        <f t="shared" si="52"/>
        <v>12.1</v>
      </c>
      <c r="P162" s="53">
        <f t="shared" si="52"/>
        <v>12.1</v>
      </c>
    </row>
    <row r="163" spans="1:16" s="71" customFormat="1" ht="69">
      <c r="A163" s="248"/>
      <c r="B163" s="67" t="s">
        <v>215</v>
      </c>
      <c r="C163" s="68" t="s">
        <v>20</v>
      </c>
      <c r="D163" s="68" t="s">
        <v>82</v>
      </c>
      <c r="E163" s="68"/>
      <c r="F163" s="68"/>
      <c r="G163" s="69">
        <v>12.1</v>
      </c>
      <c r="H163" s="53">
        <f t="shared" si="47"/>
        <v>12.1</v>
      </c>
      <c r="I163" s="69">
        <f t="shared" si="50"/>
        <v>12.1</v>
      </c>
      <c r="J163" s="69">
        <f t="shared" si="52"/>
        <v>0</v>
      </c>
      <c r="K163" s="70">
        <f t="shared" si="52"/>
        <v>0</v>
      </c>
      <c r="L163" s="69">
        <f t="shared" si="52"/>
        <v>0</v>
      </c>
      <c r="M163" s="69">
        <f t="shared" si="52"/>
        <v>0</v>
      </c>
      <c r="N163" s="69">
        <f t="shared" si="52"/>
        <v>0</v>
      </c>
      <c r="O163" s="53">
        <f t="shared" si="52"/>
        <v>12.1</v>
      </c>
      <c r="P163" s="53">
        <f t="shared" si="52"/>
        <v>12.1</v>
      </c>
    </row>
    <row r="164" spans="1:16" s="97" customFormat="1" ht="93.75" customHeight="1">
      <c r="A164" s="248"/>
      <c r="B164" s="104" t="s">
        <v>62</v>
      </c>
      <c r="C164" s="73" t="s">
        <v>20</v>
      </c>
      <c r="D164" s="73" t="s">
        <v>82</v>
      </c>
      <c r="E164" s="73" t="s">
        <v>31</v>
      </c>
      <c r="F164" s="73"/>
      <c r="G164" s="74">
        <v>12.1</v>
      </c>
      <c r="H164" s="75">
        <f t="shared" si="47"/>
        <v>12.1</v>
      </c>
      <c r="I164" s="74">
        <f t="shared" si="50"/>
        <v>12.1</v>
      </c>
      <c r="J164" s="74">
        <f t="shared" si="52"/>
        <v>0</v>
      </c>
      <c r="K164" s="76">
        <f t="shared" si="52"/>
        <v>0</v>
      </c>
      <c r="L164" s="74">
        <f t="shared" si="52"/>
        <v>0</v>
      </c>
      <c r="M164" s="74">
        <f t="shared" si="52"/>
        <v>0</v>
      </c>
      <c r="N164" s="74">
        <f t="shared" si="52"/>
        <v>0</v>
      </c>
      <c r="O164" s="75">
        <f t="shared" si="52"/>
        <v>12.1</v>
      </c>
      <c r="P164" s="75">
        <f t="shared" si="52"/>
        <v>12.1</v>
      </c>
    </row>
    <row r="165" spans="1:16" s="97" customFormat="1" ht="54.75">
      <c r="A165" s="248"/>
      <c r="B165" s="104" t="s">
        <v>32</v>
      </c>
      <c r="C165" s="73" t="s">
        <v>20</v>
      </c>
      <c r="D165" s="73" t="s">
        <v>82</v>
      </c>
      <c r="E165" s="73" t="s">
        <v>33</v>
      </c>
      <c r="F165" s="73"/>
      <c r="G165" s="74">
        <v>12.1</v>
      </c>
      <c r="H165" s="75">
        <f t="shared" si="47"/>
        <v>12.1</v>
      </c>
      <c r="I165" s="74">
        <f t="shared" si="50"/>
        <v>12.1</v>
      </c>
      <c r="J165" s="74">
        <f t="shared" si="52"/>
        <v>0</v>
      </c>
      <c r="K165" s="76">
        <f t="shared" si="52"/>
        <v>0</v>
      </c>
      <c r="L165" s="74">
        <f t="shared" si="52"/>
        <v>0</v>
      </c>
      <c r="M165" s="74">
        <f t="shared" si="52"/>
        <v>0</v>
      </c>
      <c r="N165" s="74">
        <f t="shared" si="52"/>
        <v>0</v>
      </c>
      <c r="O165" s="75">
        <f t="shared" si="52"/>
        <v>12.1</v>
      </c>
      <c r="P165" s="75">
        <f t="shared" si="52"/>
        <v>12.1</v>
      </c>
    </row>
    <row r="166" spans="1:16" s="97" customFormat="1" ht="54.75">
      <c r="A166" s="248"/>
      <c r="B166" s="104" t="s">
        <v>216</v>
      </c>
      <c r="C166" s="73" t="s">
        <v>20</v>
      </c>
      <c r="D166" s="73" t="s">
        <v>82</v>
      </c>
      <c r="E166" s="73" t="s">
        <v>35</v>
      </c>
      <c r="F166" s="73" t="s">
        <v>29</v>
      </c>
      <c r="G166" s="74">
        <v>12.1</v>
      </c>
      <c r="H166" s="75">
        <f t="shared" si="47"/>
        <v>12.1</v>
      </c>
      <c r="I166" s="74">
        <f t="shared" si="50"/>
        <v>12.1</v>
      </c>
      <c r="J166" s="80">
        <v>0</v>
      </c>
      <c r="K166" s="81">
        <v>0</v>
      </c>
      <c r="L166" s="80">
        <v>0</v>
      </c>
      <c r="M166" s="80"/>
      <c r="N166" s="80"/>
      <c r="O166" s="82">
        <v>12.1</v>
      </c>
      <c r="P166" s="82">
        <v>12.1</v>
      </c>
    </row>
    <row r="167" spans="1:16" s="97" customFormat="1" ht="15">
      <c r="A167" s="49"/>
      <c r="B167" s="214" t="s">
        <v>217</v>
      </c>
      <c r="C167" s="73"/>
      <c r="D167" s="73"/>
      <c r="E167" s="73"/>
      <c r="F167" s="73"/>
      <c r="G167" s="215" t="e">
        <f>SUM(G15,G161)</f>
        <v>#REF!</v>
      </c>
      <c r="H167" s="216">
        <f>H161+H15</f>
        <v>44297.69103</v>
      </c>
      <c r="I167" s="217">
        <f aca="true" t="shared" si="53" ref="I167:P167">SUM(I15,I161)</f>
        <v>38153.799999999996</v>
      </c>
      <c r="J167" s="218">
        <f t="shared" si="53"/>
        <v>3020.1076399999997</v>
      </c>
      <c r="K167" s="219">
        <f t="shared" si="53"/>
        <v>3123.78339</v>
      </c>
      <c r="L167" s="215">
        <f t="shared" si="53"/>
        <v>0</v>
      </c>
      <c r="M167" s="215">
        <f t="shared" si="53"/>
        <v>0</v>
      </c>
      <c r="N167" s="215">
        <f t="shared" si="53"/>
        <v>0</v>
      </c>
      <c r="O167" s="217">
        <f t="shared" si="53"/>
        <v>36350.3</v>
      </c>
      <c r="P167" s="217">
        <f t="shared" si="53"/>
        <v>36941.5</v>
      </c>
    </row>
    <row r="168" spans="7:16" ht="12.75">
      <c r="G168" s="220"/>
      <c r="H168" s="221"/>
      <c r="I168" s="222"/>
      <c r="J168" s="223"/>
      <c r="K168" s="224"/>
      <c r="L168" s="223"/>
      <c r="M168" s="223"/>
      <c r="N168" s="223"/>
      <c r="O168" s="225"/>
      <c r="P168" s="225"/>
    </row>
    <row r="169" spans="7:16" ht="15.75" customHeight="1">
      <c r="G169" s="226"/>
      <c r="H169" s="227"/>
      <c r="I169" s="228"/>
      <c r="J169" s="229"/>
      <c r="K169" s="230"/>
      <c r="L169" s="229"/>
      <c r="M169" s="229"/>
      <c r="N169" s="229"/>
      <c r="O169" s="228"/>
      <c r="P169" s="228"/>
    </row>
    <row r="170" spans="2:16" ht="12.75" hidden="1">
      <c r="B170" s="2" t="s">
        <v>218</v>
      </c>
      <c r="G170" s="220"/>
      <c r="H170" s="221"/>
      <c r="I170" s="222"/>
      <c r="J170" s="223"/>
      <c r="K170" s="224"/>
      <c r="L170" s="223"/>
      <c r="M170" s="223"/>
      <c r="N170" s="223"/>
      <c r="O170" s="225"/>
      <c r="P170" s="225"/>
    </row>
    <row r="171" spans="2:16" ht="12.75" hidden="1">
      <c r="B171" s="2" t="s">
        <v>219</v>
      </c>
      <c r="G171" s="220">
        <f aca="true" t="shared" si="54" ref="G171:L171">G172+G173+G174</f>
        <v>35961.5</v>
      </c>
      <c r="H171" s="221">
        <f t="shared" si="54"/>
        <v>35961.5</v>
      </c>
      <c r="I171" s="222">
        <f t="shared" si="54"/>
        <v>35961.5</v>
      </c>
      <c r="J171" s="223">
        <f t="shared" si="54"/>
        <v>35961.5</v>
      </c>
      <c r="K171" s="224">
        <f t="shared" si="54"/>
        <v>35961.5</v>
      </c>
      <c r="L171" s="223">
        <f t="shared" si="54"/>
        <v>35961.5</v>
      </c>
      <c r="M171" s="223"/>
      <c r="N171" s="223"/>
      <c r="O171" s="223">
        <f>O172+O173+O174</f>
        <v>32490.5</v>
      </c>
      <c r="P171" s="223">
        <f>P172+P173+P174</f>
        <v>33291.5</v>
      </c>
    </row>
    <row r="172" spans="2:16" ht="12.75" hidden="1">
      <c r="B172" s="2" t="s">
        <v>220</v>
      </c>
      <c r="G172" s="220">
        <v>28174</v>
      </c>
      <c r="H172" s="221">
        <v>28174</v>
      </c>
      <c r="I172" s="222">
        <v>28174</v>
      </c>
      <c r="J172" s="223">
        <v>28174</v>
      </c>
      <c r="K172" s="224">
        <v>28174</v>
      </c>
      <c r="L172" s="223">
        <v>28174</v>
      </c>
      <c r="M172" s="223"/>
      <c r="N172" s="223"/>
      <c r="O172" s="225">
        <v>28703</v>
      </c>
      <c r="P172" s="225">
        <v>29504</v>
      </c>
    </row>
    <row r="173" spans="2:16" ht="12.75" hidden="1">
      <c r="B173" s="2" t="s">
        <v>221</v>
      </c>
      <c r="G173" s="220">
        <v>3787.5</v>
      </c>
      <c r="H173" s="221">
        <v>3787.5</v>
      </c>
      <c r="I173" s="222">
        <v>3787.5</v>
      </c>
      <c r="J173" s="223">
        <v>3787.5</v>
      </c>
      <c r="K173" s="224">
        <v>3787.5</v>
      </c>
      <c r="L173" s="223">
        <v>3787.5</v>
      </c>
      <c r="M173" s="223"/>
      <c r="N173" s="223"/>
      <c r="O173" s="225">
        <v>3787.5</v>
      </c>
      <c r="P173" s="225">
        <v>3787.5</v>
      </c>
    </row>
    <row r="174" spans="2:16" ht="12.75" hidden="1">
      <c r="B174" s="2" t="s">
        <v>222</v>
      </c>
      <c r="G174" s="220">
        <v>4000</v>
      </c>
      <c r="H174" s="221">
        <v>4000</v>
      </c>
      <c r="I174" s="222">
        <v>4000</v>
      </c>
      <c r="J174" s="223">
        <v>4000</v>
      </c>
      <c r="K174" s="224">
        <v>4000</v>
      </c>
      <c r="L174" s="223">
        <v>4000</v>
      </c>
      <c r="M174" s="223"/>
      <c r="N174" s="223"/>
      <c r="O174" s="225"/>
      <c r="P174" s="225"/>
    </row>
    <row r="175" spans="2:16" ht="12.75" hidden="1">
      <c r="B175" s="2" t="s">
        <v>223</v>
      </c>
      <c r="G175" s="220" t="e">
        <f aca="true" t="shared" si="55" ref="G175:L175">G167-G171</f>
        <v>#REF!</v>
      </c>
      <c r="H175" s="221">
        <f t="shared" si="55"/>
        <v>8336.191030000002</v>
      </c>
      <c r="I175" s="222">
        <f t="shared" si="55"/>
        <v>2192.2999999999956</v>
      </c>
      <c r="J175" s="223">
        <f t="shared" si="55"/>
        <v>-32941.39236</v>
      </c>
      <c r="K175" s="224">
        <f t="shared" si="55"/>
        <v>-32837.71661</v>
      </c>
      <c r="L175" s="223">
        <f t="shared" si="55"/>
        <v>-35961.5</v>
      </c>
      <c r="M175" s="223"/>
      <c r="N175" s="223"/>
      <c r="O175" s="223">
        <f>O167-O171</f>
        <v>3859.800000000003</v>
      </c>
      <c r="P175" s="223">
        <f>P167-P171</f>
        <v>3650</v>
      </c>
    </row>
    <row r="176" spans="9:10" ht="12.75" hidden="1">
      <c r="I176" s="231"/>
      <c r="J176" s="232"/>
    </row>
    <row r="177" spans="5:16" ht="12.75" hidden="1">
      <c r="E177" s="4" t="s">
        <v>224</v>
      </c>
      <c r="F177" s="4"/>
      <c r="G177" s="233">
        <v>32408.1</v>
      </c>
      <c r="H177" s="234">
        <f>H27+H28+H29+H30+H40+H54+H59+H63+H71+H119+H124+H142+H161+H18</f>
        <v>36818.738339999996</v>
      </c>
      <c r="I177" s="235">
        <f>I27+I28+I29+I30+I40+I54+I59+I63+I71+I119+I124+I142+I161+I18</f>
        <v>33166.1</v>
      </c>
      <c r="J177" s="235">
        <f>J27+J28+J29+J30+J40+J54+J59+J63+J71+J119+J124+J142+J161+J18</f>
        <v>1852.63834</v>
      </c>
      <c r="K177" s="236">
        <v>1750.80578</v>
      </c>
      <c r="L177" s="237">
        <v>1750.80578</v>
      </c>
      <c r="M177" s="237">
        <v>598.1</v>
      </c>
      <c r="N177" s="237"/>
      <c r="O177" s="233">
        <f>O27+O28+O29+O30+O40+O54+O59+O63+O71+O119+O124+O142+O161+O18</f>
        <v>31760.200000000004</v>
      </c>
      <c r="P177" s="233">
        <f>P27+P28+P29+P30+P40+P54+P59+P63+P71+P119+P124+P142+P161+P18</f>
        <v>32041.699999999997</v>
      </c>
    </row>
    <row r="178" spans="5:16" ht="12.75" hidden="1">
      <c r="E178" s="4" t="s">
        <v>225</v>
      </c>
      <c r="F178" s="4"/>
      <c r="G178" s="238" t="e">
        <f>G39+G85+G146+G151+G113</f>
        <v>#REF!</v>
      </c>
      <c r="H178" s="234">
        <f>4164.9+822.8</f>
        <v>4987.7</v>
      </c>
      <c r="I178" s="235">
        <f>4164.9+822.8</f>
        <v>4987.7</v>
      </c>
      <c r="J178" s="235">
        <f>4164.9+822.8</f>
        <v>4987.7</v>
      </c>
      <c r="K178" s="239" t="e">
        <f>#REF!+K97+K155+K163+K125</f>
        <v>#REF!</v>
      </c>
      <c r="L178" s="238" t="e">
        <f>#REF!+L97+L155+L163+L125</f>
        <v>#REF!</v>
      </c>
      <c r="M178" s="238" t="e">
        <f>#REF!+M97+M155+M163+M125</f>
        <v>#REF!</v>
      </c>
      <c r="N178" s="238" t="e">
        <f>#REF!+N97+N155+N163+N125</f>
        <v>#REF!</v>
      </c>
      <c r="O178" s="238">
        <v>4590.1</v>
      </c>
      <c r="P178" s="238">
        <v>4899.8</v>
      </c>
    </row>
    <row r="179" spans="6:16" ht="12.75" hidden="1">
      <c r="F179" s="4"/>
      <c r="G179" s="240" t="e">
        <f aca="true" t="shared" si="56" ref="G179:P179">G177+G178</f>
        <v>#REF!</v>
      </c>
      <c r="H179" s="241">
        <f t="shared" si="56"/>
        <v>41806.43833999999</v>
      </c>
      <c r="I179" s="242">
        <f t="shared" si="56"/>
        <v>38153.799999999996</v>
      </c>
      <c r="J179" s="242">
        <f t="shared" si="56"/>
        <v>6840.33834</v>
      </c>
      <c r="K179" s="243" t="e">
        <f t="shared" si="56"/>
        <v>#REF!</v>
      </c>
      <c r="L179" s="240" t="e">
        <f t="shared" si="56"/>
        <v>#REF!</v>
      </c>
      <c r="M179" s="240" t="e">
        <f t="shared" si="56"/>
        <v>#REF!</v>
      </c>
      <c r="N179" s="240" t="e">
        <f t="shared" si="56"/>
        <v>#REF!</v>
      </c>
      <c r="O179" s="240">
        <f t="shared" si="56"/>
        <v>36350.3</v>
      </c>
      <c r="P179" s="240">
        <f t="shared" si="56"/>
        <v>36941.5</v>
      </c>
    </row>
    <row r="180" spans="7:16" ht="12.75">
      <c r="G180" s="244"/>
      <c r="H180" s="234"/>
      <c r="I180" s="231"/>
      <c r="J180" s="245"/>
      <c r="K180" s="239"/>
      <c r="L180" s="238"/>
      <c r="M180" s="238"/>
      <c r="N180" s="238"/>
      <c r="O180" s="238"/>
      <c r="P180" s="238"/>
    </row>
    <row r="181" spans="9:10" ht="24" customHeight="1">
      <c r="I181"/>
      <c r="J181" s="231" t="s">
        <v>226</v>
      </c>
    </row>
    <row r="182" spans="9:10" ht="12.75">
      <c r="I182"/>
      <c r="J182" s="231" t="s">
        <v>227</v>
      </c>
    </row>
    <row r="183" spans="9:10" ht="39">
      <c r="I183"/>
      <c r="J183" s="246" t="s">
        <v>228</v>
      </c>
    </row>
  </sheetData>
  <sheetProtection selectLockedCells="1" selectUnlockedCells="1"/>
  <autoFilter ref="T1:T65536"/>
  <mergeCells count="9">
    <mergeCell ref="A11:P11"/>
    <mergeCell ref="A15:A160"/>
    <mergeCell ref="A161:A166"/>
    <mergeCell ref="O1:P1"/>
    <mergeCell ref="H2:P2"/>
    <mergeCell ref="H3:P3"/>
    <mergeCell ref="F7:P7"/>
    <mergeCell ref="F8:P8"/>
    <mergeCell ref="F9:P9"/>
  </mergeCells>
  <printOptions/>
  <pageMargins left="0.5513888888888889" right="0.19652777777777777" top="0.45208333333333334" bottom="0.315277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dcterms:created xsi:type="dcterms:W3CDTF">2021-06-21T11:42:07Z</dcterms:created>
  <dcterms:modified xsi:type="dcterms:W3CDTF">2021-06-21T11:42:07Z</dcterms:modified>
  <cp:category/>
  <cp:version/>
  <cp:contentType/>
  <cp:contentStatus/>
</cp:coreProperties>
</file>