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6" windowHeight="8196" tabRatio="500" activeTab="0"/>
  </bookViews>
  <sheets>
    <sheet name="лист" sheetId="1" r:id="rId1"/>
  </sheets>
  <definedNames>
    <definedName name="_xlnm._FilterDatabase" localSheetId="0" hidden="1">'лист'!$A$9:$T$152</definedName>
    <definedName name="Excel_BuiltIn__FilterDatabase" localSheetId="0">'лист'!$A$9:$T$152</definedName>
    <definedName name="Excel_BuiltIn_Print_Area" localSheetId="0">'лист'!$A$1:$P$152</definedName>
    <definedName name="_xlnm.Print_Area" localSheetId="0">'лист'!$A$1:$P$152</definedName>
  </definedNames>
  <calcPr fullCalcOnLoad="1"/>
</workbook>
</file>

<file path=xl/sharedStrings.xml><?xml version="1.0" encoding="utf-8"?>
<sst xmlns="http://schemas.openxmlformats.org/spreadsheetml/2006/main" count="593" uniqueCount="219">
  <si>
    <t>Приложение №2</t>
  </si>
  <si>
    <t>к решению Совета народных депутатов муниципального образования Андреевское сельское поселение</t>
  </si>
  <si>
    <t>Ведомственная структура расходов бюджета муниципального образования
 Андреевское сельское поселение на 2021 год и на плановый период 2022 и 2023 годов</t>
  </si>
  <si>
    <t>(тыс.руб.)</t>
  </si>
  <si>
    <t>Код главного распорядителя средств бюджета поселения</t>
  </si>
  <si>
    <t>Наименование расходов</t>
  </si>
  <si>
    <t>Код раздела</t>
  </si>
  <si>
    <t>Код подраздела</t>
  </si>
  <si>
    <t>Код целевой статьи</t>
  </si>
  <si>
    <t>Код вида расходов</t>
  </si>
  <si>
    <t>Утвержденный план 
На 2020 год</t>
  </si>
  <si>
    <t>План 
На 2021 год</t>
  </si>
  <si>
    <t>Утв.План 
На 2021 год</t>
  </si>
  <si>
    <t>март</t>
  </si>
  <si>
    <t>План 
На 2022 год</t>
  </si>
  <si>
    <t>План 
На 2023 год</t>
  </si>
  <si>
    <t>Администрация Андреевского сельского поселения Александровского района Владимирской области</t>
  </si>
  <si>
    <t>Общегосударственные вопросы</t>
  </si>
  <si>
    <t>01</t>
  </si>
  <si>
    <t>Функционирование Правительства Российской Федерации,высших исполнительных органов государственной власти субъектов Российской Федерации, местных администраций</t>
  </si>
  <si>
    <t>04</t>
  </si>
  <si>
    <t xml:space="preserve">Муниципальная программа "Развитие муниципальной службы в муниципальном образовании Андреевское сельское поселение Александровского района " </t>
  </si>
  <si>
    <t>05</t>
  </si>
  <si>
    <t>Основное мероприятие "Материально-техническое обеспечение муниципальной службы, создание оптимальных условий для результативной и высокоэффективной служебной деятельности персонала"</t>
  </si>
  <si>
    <t>05001</t>
  </si>
  <si>
    <t>Расходы на обеспечение деятельности учреждений и органов власти (Закупка товаров, работ и услуг для обеспечения  государственных (муниципальных) нужд)</t>
  </si>
  <si>
    <t>0500180020</t>
  </si>
  <si>
    <t>200</t>
  </si>
  <si>
    <t>Муниципальная программа «Осуществление комплекса мероприятий по оказанию услуг в сфере коммунального и хозяйственного обеспечения деятельности органов местного самоуправления и учреждений, наделенных функциями управления  Андреевского сельского поселения »</t>
  </si>
  <si>
    <t>06</t>
  </si>
  <si>
    <t>Основное мероприятие "Расходы по текущему содержанию органов местного самоуправления и учреждений, наделенных функциями управления"</t>
  </si>
  <si>
    <t>06001</t>
  </si>
  <si>
    <t>Расходы на обеспечение  деятельности учреждений и органов власти  (Закупка товаров, работ и услуг для обеспечения государственных (муниципальных) нужд)</t>
  </si>
  <si>
    <t>0600180020</t>
  </si>
  <si>
    <t>Непрограммные расходы</t>
  </si>
  <si>
    <t>99</t>
  </si>
  <si>
    <t>Непрограммные расходы органов исполнительной власти</t>
  </si>
  <si>
    <t>999</t>
  </si>
  <si>
    <t>Расходы на выплаты по оплате труда главы администрации муниципального образования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</si>
  <si>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999008Г110</t>
  </si>
  <si>
    <t>100</t>
  </si>
  <si>
    <t>Расходы на выплаты по оплате труда работников учреждений и органов власти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</si>
  <si>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9990080010</t>
  </si>
  <si>
    <t>Расходы на предоставление межбюджетных трансфертов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(Межбюджетные трансферты)</t>
  </si>
  <si>
    <t>9990010030</t>
  </si>
  <si>
    <t>500</t>
  </si>
  <si>
    <t>Резервные фонды</t>
  </si>
  <si>
    <t>11</t>
  </si>
  <si>
    <t>Резервный фонд администрации муниципального образования (Иные бюджетные ассигнования)</t>
  </si>
  <si>
    <t>9990060040</t>
  </si>
  <si>
    <t>800</t>
  </si>
  <si>
    <t>Другие общегосударственные вопросы</t>
  </si>
  <si>
    <t>13</t>
  </si>
  <si>
    <t>Муниципальная программа «Развитие муниципальной службы в муниципальном образовании Андреевское сельское поселение Александровского района»</t>
  </si>
  <si>
    <t>Расходы на обеспечение деятельности учреждений и органов власти (Закупка товаров, работ и услуг для обеспечения государственных (муниципальных) нужд)</t>
  </si>
  <si>
    <t xml:space="preserve">Основное мероприятие «Формирование эффективной системы управления муниципальной службой» </t>
  </si>
  <si>
    <t>05002</t>
  </si>
  <si>
    <t>Расходы на размещение информации о деятельности органов местного самоуправления и социально-экономического развития поселения (Закупка товаров, работ и услуг для обеспечения государственных (муниципальных) нужд)</t>
  </si>
  <si>
    <t>0500262100</t>
  </si>
  <si>
    <t>Муниципальная программа «Осуществление комплекса мероприятий по оказанию услуг в сфере коммунального и хозяйственного обеспечения деятельности органов местного самоуправления и учреждений, наделенных функциями управления  Андреевского сельского поселения»</t>
  </si>
  <si>
    <t>Резерв на повышение оплаты труда работникам учреждений и органов власти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</si>
  <si>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0600180080</t>
  </si>
  <si>
    <t>Расходы на выплаты по оплате труда МКУ "АХО Андреевского сельского поселения"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</si>
  <si>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060018Б010</t>
  </si>
  <si>
    <t>Расходы на обеспечение деятельности МКУ "АХО Андреевского сельского поселения" (Закупка товаров, работ и услуг для обеспечения государственных (муниципальных) нужд)</t>
  </si>
  <si>
    <t>060018Б020</t>
  </si>
  <si>
    <t>Основное мероприятие "Расходы на уплату налогов на имущество и транспорт"</t>
  </si>
  <si>
    <t>06002</t>
  </si>
  <si>
    <t>Расходы на обеспечение деятельности МКУ "АХО Андреевского сельского поселения" (Иные бюджетные ассигнования)</t>
  </si>
  <si>
    <t>060028Б020</t>
  </si>
  <si>
    <t>Основное мероприятие "Расходы по укреплению материально-технической базы"</t>
  </si>
  <si>
    <t>06003</t>
  </si>
  <si>
    <t>060038Б020</t>
  </si>
  <si>
    <t>Национальная оборона</t>
  </si>
  <si>
    <t>02</t>
  </si>
  <si>
    <t>Мобилизационная и вневойсковая подготовка</t>
  </si>
  <si>
    <t>03</t>
  </si>
  <si>
    <t>Субвенции на осуществление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</si>
  <si>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9990051180</t>
  </si>
  <si>
    <t>Субвенции на осуществление первичного воинского учета на территориях, где отсутствуют военные комиссариаты  (Закупка товаров, работ и услуг для обеспечения государственных (муниципальных) нужд)</t>
  </si>
  <si>
    <t>Национальная безопасность и правоохранительная деятельность</t>
  </si>
  <si>
    <t xml:space="preserve">Гражданская оборона </t>
  </si>
  <si>
    <t>09</t>
  </si>
  <si>
    <t>Муниципальная программа "Обеспечение охраны жизни людей на водных объектах муниципального образования Андреевского сельского поселения Александровского района Владимирской области"</t>
  </si>
  <si>
    <t>Основное мероприятие "Усиление защиты населения и территории района от чрезвычайных ситуаций"</t>
  </si>
  <si>
    <t>02001</t>
  </si>
  <si>
    <t>Расходы на проведение мероприятий по обеспечению  охраны жизни людей на водных объектах (Закупка товаров, работ и услуг для обеспечения государственных (муниципальных) нужд)</t>
  </si>
  <si>
    <t>0200160050</t>
  </si>
  <si>
    <t xml:space="preserve">Защита населения и территории от чрезвычайных ситуаций природного и техногенного характера, пожарная безопасность </t>
  </si>
  <si>
    <t>10</t>
  </si>
  <si>
    <t>Муниципальная программа "Развитие системы пожарной безопасности на территории Андреевского сельского поселения "</t>
  </si>
  <si>
    <t>Основное мероприятие "Последовательное развитие системы пожарной безопасности, совершенствование системы первичных мер пожарной безопасности на территории поселения, а также обеспечение необходимых условий для безопасной жизнедеятельности и устойчивого социально-экономического развития муниципального образования"</t>
  </si>
  <si>
    <t>11001</t>
  </si>
  <si>
    <t>Расходы, связанные с проведением противопожарных работ (Закупка товаров, работ и услуг для обеспечения государственных (муниципальных) нужд)</t>
  </si>
  <si>
    <t>1100160090</t>
  </si>
  <si>
    <t>Национальная экономика</t>
  </si>
  <si>
    <t>Общеэкономические вопросы</t>
  </si>
  <si>
    <t xml:space="preserve"> Непрограммные расходы  </t>
  </si>
  <si>
    <t xml:space="preserve"> Иные непрограммные расходы  </t>
  </si>
  <si>
    <t>99 9</t>
  </si>
  <si>
    <t xml:space="preserve">Выполнение условий софинансирования участия в государственных программах, проектах отраслей экономики и иных мероприятиях (Иные бюджетные ассигнования) </t>
  </si>
  <si>
    <t>9990080090</t>
  </si>
  <si>
    <t>Другие вопросы в области национальной экономики</t>
  </si>
  <si>
    <t>12</t>
  </si>
  <si>
    <t>в том числе: до МРОТ 12792 по АХО</t>
  </si>
  <si>
    <t>в том числе: до ср.зарплаты по культуре (прогноз 2021г.- 29664)</t>
  </si>
  <si>
    <t>Жилищно-коммунальное хозяйство</t>
  </si>
  <si>
    <t>Жилищное хозяйство</t>
  </si>
  <si>
    <t>Муниципальная программа «Капитальный ремонт многоквартирных домов муниципального образования  Андреевское сельское поселение»</t>
  </si>
  <si>
    <t xml:space="preserve">Основное мероприятие "Ремонт муниципального имущества" </t>
  </si>
  <si>
    <t>01001</t>
  </si>
  <si>
    <t>Расходы на ремонт муниципального имущества (Закупка товаров, работ и услуг для обеспечения государственных (муниципальных) нужд)</t>
  </si>
  <si>
    <t>0100162050</t>
  </si>
  <si>
    <t>Основное мероприятие «Оплата взносов на  капитальный ремонт многоквартирных домов»</t>
  </si>
  <si>
    <t>01002</t>
  </si>
  <si>
    <t>Расходы на оплату взносов на  капитальный ремонт многоквартирных домов (Закупка товаров, работ и услуг для обеспечения государственных (муниципальных) нужд)</t>
  </si>
  <si>
    <t>0100262060</t>
  </si>
  <si>
    <t xml:space="preserve">Непрограммные расходы </t>
  </si>
  <si>
    <t>Расходы на улучшение жилищных условий граждан, признанных нуждающимися в жилых помещениях (Капитальные вложения в объекты государственной (муниципальной) собственности)</t>
  </si>
  <si>
    <t>9990062С10</t>
  </si>
  <si>
    <t>400</t>
  </si>
  <si>
    <t>Благоустройство</t>
  </si>
  <si>
    <t>Муниципальная программа «Комплексная программа благоустройства территории Андреевского сельского поселения»</t>
  </si>
  <si>
    <t>Основное мероприятие «Уличное освещение»</t>
  </si>
  <si>
    <t>03001</t>
  </si>
  <si>
    <t>Расходы на мероприятия по благоустройству территории поселения (Закупка товаров, работ и услуг для обеспечения государственных (муниципальных) нужд)</t>
  </si>
  <si>
    <t>0300162070</t>
  </si>
  <si>
    <t>Расходы на уличное освещение (Закупка товаров, работ и услуг для обеспечения государственных (муниципальных) нужд)</t>
  </si>
  <si>
    <t>Основное мероприятие «Содержание сетей уличного освещения»</t>
  </si>
  <si>
    <t>03002</t>
  </si>
  <si>
    <t>Расходы на мероприятия по благоустройству территории поселения  (Закупка товаров, работ и услуг для обеспечения государственных (муниципальных) нужд)</t>
  </si>
  <si>
    <t>0300262070</t>
  </si>
  <si>
    <t>Основное мероприятие «Организация и содержание мест захоронения»</t>
  </si>
  <si>
    <t>03003</t>
  </si>
  <si>
    <t>0300362070</t>
  </si>
  <si>
    <t>Основное мероприятие «Прочие мероприятия по благоустройству»</t>
  </si>
  <si>
    <t>03004</t>
  </si>
  <si>
    <t>0300462070</t>
  </si>
  <si>
    <t>Основное мероприятие «Мероприятия по предотвращению распространения борщевика Сосновского»</t>
  </si>
  <si>
    <t>03006</t>
  </si>
  <si>
    <t>Расходы на реализацию мероприятий по предотвращению распространения борщевика Сосновского (Закупка товаров, работ и услуг для обеспечения государственных (муниципальных) нужд)</t>
  </si>
  <si>
    <t>03006S1670</t>
  </si>
  <si>
    <t>в том числе за счет средств местного бюджета</t>
  </si>
  <si>
    <t>Расходные обязательства, связанные с федеральной программой «Увековечение памяти погибших при защите Отечества на 2019-2024 годы» (Закупка товаров, работ и услуг для обеспечения государственных (муниципальных) нужд)</t>
  </si>
  <si>
    <t>99900L2990</t>
  </si>
  <si>
    <t>Охрана окружающей среды</t>
  </si>
  <si>
    <t>Другие вопросы в области охраны окружающей среды</t>
  </si>
  <si>
    <t>Основное мероприятие «Ликвидация стихийных свалок»</t>
  </si>
  <si>
    <t>03005</t>
  </si>
  <si>
    <t>0300562070</t>
  </si>
  <si>
    <t>Образование</t>
  </si>
  <si>
    <t>07</t>
  </si>
  <si>
    <t xml:space="preserve">Молодежная политика </t>
  </si>
  <si>
    <t>Расходы на проведение мероприятий бюджетными учреждениями (Предоставление субсидий бюджетным, автономным учреждениям и иным некоммерческим организациям)</t>
  </si>
  <si>
    <t>9990040060</t>
  </si>
  <si>
    <t>600</t>
  </si>
  <si>
    <t>Культура, кинематография</t>
  </si>
  <si>
    <t>08</t>
  </si>
  <si>
    <t>Культура</t>
  </si>
  <si>
    <t>Муниципальная программа "Сохранение и развитие культуры муниципального образования Андреевское сельское поселение "</t>
  </si>
  <si>
    <t>Основное мероприятие "Обеспечение деятельности (оказание услуг) муниципального бюджетного учреждения культуры"</t>
  </si>
  <si>
    <t>04001</t>
  </si>
  <si>
    <t>Расходы на обеспечение деятельности (оказание услуг) муниципального бюджетного учреждения культуры "Андреевский культурно-методический центр" (Предоставление субсидий бюджетным, автономным учреждениям и иным некоммерческим организациям)</t>
  </si>
  <si>
    <t>0400140050</t>
  </si>
  <si>
    <t>Резерв на повышение оплаты труда работникам бюджетных и автономных учреждений (Предоставление субсидий бюджетным, автономным учреждениям и иным некоммерческим организациям)</t>
  </si>
  <si>
    <t>0400140080</t>
  </si>
  <si>
    <t>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 (Предоставление субсидий бюджетным, автономным учреждениям и иным некоммерческим организациям)</t>
  </si>
  <si>
    <t>04001S0390</t>
  </si>
  <si>
    <t>Основное мероприятие "Проведение культурно-массовых мероприятий  муниципальными учреждениями культуры"</t>
  </si>
  <si>
    <t>04002</t>
  </si>
  <si>
    <t>0400240060</t>
  </si>
  <si>
    <t>Основное мероприятие "Предоставление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культуры"</t>
  </si>
  <si>
    <t>04003</t>
  </si>
  <si>
    <t>Субвенции на предоставление компенсации по оплате за содержание и ремонт жилья, услуг теплоснабжения (отопления) и электроснабжения работникам культуры муниципальных учреждений, а также компенсации расходов на оплату жилых помещений, отопления и освещения педагогическим работникам муниципальных образовательных организаций дополнительного образования детей в сфере культуры(Предоставление субсидий бюджетным, автономным учреждениям и иным некоммерческим организациям)</t>
  </si>
  <si>
    <t>0400371960</t>
  </si>
  <si>
    <t>Основное мероприятие «Федеральный проект «Культурная среда» национального проекта «Культура»</t>
  </si>
  <si>
    <t>040А1</t>
  </si>
  <si>
    <t>Государственная поддержка отрасли культуры на комплексные мероприятия, направленные на создание и модернизацию учреждений культурно-досугового типа в сельской местности, включая строительство, реконструкцию и капитальный ремонт зданий (Предоставление субсидий бюджетным, автономным учреждениям и иным некоммерческим организациям)</t>
  </si>
  <si>
    <t>040А155196</t>
  </si>
  <si>
    <t>Социальная политика</t>
  </si>
  <si>
    <t>Пенсионное обеспечение</t>
  </si>
  <si>
    <t>Муниципальная программа "Развитие муниципальной службы в муниципальном образовании Андреевское сельское поселение Александровского района "</t>
  </si>
  <si>
    <t>Основное мероприятие "Пенсионное обеспечение"</t>
  </si>
  <si>
    <t>05003</t>
  </si>
  <si>
    <t>Расходы на пенсионное обеспечение (Закупка товаров, работ и услуг для обеспечения государственных (муниципальных) нужд)</t>
  </si>
  <si>
    <t>0500360070</t>
  </si>
  <si>
    <t>Расходы на пенсионное обеспечение (Социальное обеспечение и иные выплаты населению)</t>
  </si>
  <si>
    <t>300</t>
  </si>
  <si>
    <t>Социальное обеспечение населения</t>
  </si>
  <si>
    <t>Расходы на обеспечение жильем многодетных семей  (Межбюджетные трансферты)</t>
  </si>
  <si>
    <t>9990010810</t>
  </si>
  <si>
    <t>Расходы на  улучшение жилищных условий граждан, проживающих в сельской местности (Межбюджетные трансферты)</t>
  </si>
  <si>
    <t>999001Ж030</t>
  </si>
  <si>
    <t>Охрана семьи и детства</t>
  </si>
  <si>
    <t>Расходы на обеспечение жильем молодых семей (Межбюджетные трансферты)</t>
  </si>
  <si>
    <t>9990014970</t>
  </si>
  <si>
    <t>Физическая культура и спорт</t>
  </si>
  <si>
    <t>Массовый спорт</t>
  </si>
  <si>
    <t>Расходы на проведение мероприятий (Предоставление субсидий бюджетным, автономным учреждениям и иным некоммерческим организациям)</t>
  </si>
  <si>
    <t>9990060060</t>
  </si>
  <si>
    <t>Расходы на ремонт спортивной площадки  (Закупка товаров, работ и услуг для обеспечения государственных (муниципальных) нужд)</t>
  </si>
  <si>
    <t>9990060180</t>
  </si>
  <si>
    <t xml:space="preserve">Совет народных депутатов Андреевского сельского поселения </t>
  </si>
  <si>
    <t xml:space="preserve">                                                                                                                                                            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</si>
  <si>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</si>
  <si>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Расходы на обеспечение деятельности учреждений и органов власти  (Закупка товаров, работ и услуг для обеспечения государственных (муниципальных) нужд)</t>
  </si>
  <si>
    <t>ИТОГО РАСХОДОВ:</t>
  </si>
  <si>
    <t>доходы</t>
  </si>
  <si>
    <t>ДОХОДЫ</t>
  </si>
  <si>
    <t>Собств.</t>
  </si>
  <si>
    <t>обл.</t>
  </si>
  <si>
    <t>иные из рай. Бюджета</t>
  </si>
  <si>
    <t>Отклонение</t>
  </si>
  <si>
    <t>бюдж</t>
  </si>
  <si>
    <t>фпс</t>
  </si>
  <si>
    <t>Б/О</t>
  </si>
  <si>
    <t>ЖКХ</t>
  </si>
  <si>
    <t>итого по уточнению</t>
  </si>
  <si>
    <t>от 01.04.2021 № 5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</si>
</sst>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00"/>
    <numFmt numFmtId="166" formatCode="#,##0.0"/>
    <numFmt numFmtId="167" formatCode="0.0"/>
    <numFmt numFmtId="168" formatCode="0.00000"/>
    <numFmt numFmtId="169" formatCode="000"/>
    <numFmt numFmtId="170" formatCode="0.0000"/>
  </numFmts>
  <fonts count="71"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indexed="60"/>
      <name val="Times New Roman"/>
      <family val="1"/>
    </font>
    <font>
      <b/>
      <sz val="11"/>
      <color indexed="60"/>
      <name val="Times New Roman"/>
      <family val="1"/>
    </font>
    <font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name val="Times New Roman"/>
      <family val="1"/>
    </font>
    <font>
      <i/>
      <sz val="10"/>
      <color indexed="8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0"/>
      <color indexed="10"/>
      <name val="Times New Roman"/>
      <family val="1"/>
    </font>
    <font>
      <sz val="8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3" borderId="0" applyNumberFormat="0" applyBorder="0" applyAlignment="0" applyProtection="0"/>
    <xf numFmtId="0" fontId="4" fillId="24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5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26" borderId="0" applyNumberFormat="0" applyBorder="0" applyAlignment="0" applyProtection="0"/>
    <xf numFmtId="0" fontId="11" fillId="26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55" fillId="32" borderId="0" applyNumberFormat="0" applyBorder="0" applyAlignment="0" applyProtection="0"/>
    <xf numFmtId="0" fontId="56" fillId="33" borderId="2" applyNumberFormat="0" applyAlignment="0" applyProtection="0"/>
    <xf numFmtId="0" fontId="57" fillId="34" borderId="3" applyNumberFormat="0" applyAlignment="0" applyProtection="0"/>
    <xf numFmtId="0" fontId="58" fillId="34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7" applyNumberFormat="0" applyFill="0" applyAlignment="0" applyProtection="0"/>
    <xf numFmtId="0" fontId="63" fillId="35" borderId="8" applyNumberFormat="0" applyAlignment="0" applyProtection="0"/>
    <xf numFmtId="0" fontId="64" fillId="0" borderId="0" applyNumberFormat="0" applyFill="0" applyBorder="0" applyAlignment="0" applyProtection="0"/>
    <xf numFmtId="0" fontId="65" fillId="36" borderId="0" applyNumberFormat="0" applyBorder="0" applyAlignment="0" applyProtection="0"/>
    <xf numFmtId="0" fontId="66" fillId="37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8" borderId="9" applyNumberFormat="0" applyFont="0" applyAlignment="0" applyProtection="0"/>
    <xf numFmtId="9" fontId="0" fillId="0" borderId="0" applyFill="0" applyBorder="0" applyAlignment="0" applyProtection="0"/>
    <xf numFmtId="0" fontId="68" fillId="0" borderId="10" applyNumberFormat="0" applyFill="0" applyAlignment="0" applyProtection="0"/>
    <xf numFmtId="0" fontId="69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70" fillId="39" borderId="0" applyNumberFormat="0" applyBorder="0" applyAlignment="0" applyProtection="0"/>
  </cellStyleXfs>
  <cellXfs count="227"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/>
    </xf>
    <xf numFmtId="0" fontId="12" fillId="0" borderId="0" xfId="0" applyFont="1" applyFill="1" applyAlignment="1">
      <alignment horizontal="center"/>
    </xf>
    <xf numFmtId="164" fontId="12" fillId="0" borderId="0" xfId="0" applyNumberFormat="1" applyFont="1" applyAlignment="1">
      <alignment horizontal="right"/>
    </xf>
    <xf numFmtId="165" fontId="12" fillId="0" borderId="0" xfId="0" applyNumberFormat="1" applyFont="1" applyFill="1" applyAlignment="1">
      <alignment horizontal="right"/>
    </xf>
    <xf numFmtId="164" fontId="12" fillId="0" borderId="0" xfId="0" applyNumberFormat="1" applyFont="1" applyFill="1" applyAlignment="1">
      <alignment horizontal="right"/>
    </xf>
    <xf numFmtId="0" fontId="12" fillId="0" borderId="0" xfId="0" applyNumberFormat="1" applyFont="1" applyFill="1" applyAlignment="1">
      <alignment horizontal="right"/>
    </xf>
    <xf numFmtId="0" fontId="12" fillId="0" borderId="0" xfId="0" applyFont="1" applyFill="1" applyAlignment="1">
      <alignment/>
    </xf>
    <xf numFmtId="0" fontId="13" fillId="0" borderId="0" xfId="0" applyFont="1" applyBorder="1" applyAlignment="1">
      <alignment horizontal="right" vertical="center"/>
    </xf>
    <xf numFmtId="165" fontId="13" fillId="0" borderId="0" xfId="0" applyNumberFormat="1" applyFont="1" applyBorder="1" applyAlignment="1">
      <alignment horizontal="right" vertical="center"/>
    </xf>
    <xf numFmtId="0" fontId="13" fillId="0" borderId="0" xfId="0" applyFont="1" applyFill="1" applyBorder="1" applyAlignment="1">
      <alignment horizontal="right" vertical="center" wrapText="1"/>
    </xf>
    <xf numFmtId="0" fontId="13" fillId="0" borderId="0" xfId="0" applyFont="1" applyBorder="1" applyAlignment="1">
      <alignment horizontal="right" vertical="center" wrapText="1"/>
    </xf>
    <xf numFmtId="166" fontId="12" fillId="0" borderId="0" xfId="0" applyNumberFormat="1" applyFont="1" applyFill="1" applyAlignment="1">
      <alignment horizontal="center"/>
    </xf>
    <xf numFmtId="0" fontId="17" fillId="0" borderId="11" xfId="0" applyFont="1" applyBorder="1" applyAlignment="1">
      <alignment horizontal="left" vertical="center" textRotation="90" wrapText="1"/>
    </xf>
    <xf numFmtId="0" fontId="18" fillId="0" borderId="1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164" fontId="19" fillId="0" borderId="11" xfId="0" applyNumberFormat="1" applyFont="1" applyFill="1" applyBorder="1" applyAlignment="1">
      <alignment horizontal="center" vertical="center" wrapText="1"/>
    </xf>
    <xf numFmtId="165" fontId="19" fillId="0" borderId="11" xfId="0" applyNumberFormat="1" applyFont="1" applyFill="1" applyBorder="1" applyAlignment="1">
      <alignment horizontal="center" vertical="center" wrapText="1"/>
    </xf>
    <xf numFmtId="0" fontId="19" fillId="40" borderId="11" xfId="0" applyNumberFormat="1" applyFont="1" applyFill="1" applyBorder="1" applyAlignment="1">
      <alignment horizontal="center" vertical="center" wrapText="1"/>
    </xf>
    <xf numFmtId="0" fontId="19" fillId="0" borderId="11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19" fillId="0" borderId="11" xfId="0" applyFont="1" applyBorder="1" applyAlignment="1">
      <alignment horizontal="center" vertical="center"/>
    </xf>
    <xf numFmtId="1" fontId="19" fillId="0" borderId="11" xfId="0" applyNumberFormat="1" applyFont="1" applyBorder="1" applyAlignment="1">
      <alignment horizontal="center" vertical="center"/>
    </xf>
    <xf numFmtId="1" fontId="19" fillId="0" borderId="11" xfId="0" applyNumberFormat="1" applyFont="1" applyFill="1" applyBorder="1" applyAlignment="1">
      <alignment horizontal="center" vertical="center"/>
    </xf>
    <xf numFmtId="0" fontId="19" fillId="40" borderId="11" xfId="0" applyNumberFormat="1" applyFont="1" applyFill="1" applyBorder="1" applyAlignment="1">
      <alignment horizontal="center" vertical="center"/>
    </xf>
    <xf numFmtId="0" fontId="19" fillId="0" borderId="11" xfId="0" applyNumberFormat="1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6" fillId="0" borderId="11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left" vertical="center" wrapText="1"/>
    </xf>
    <xf numFmtId="49" fontId="21" fillId="0" borderId="11" xfId="0" applyNumberFormat="1" applyFont="1" applyBorder="1" applyAlignment="1">
      <alignment horizontal="center" wrapText="1"/>
    </xf>
    <xf numFmtId="49" fontId="22" fillId="0" borderId="11" xfId="0" applyNumberFormat="1" applyFont="1" applyFill="1" applyBorder="1" applyAlignment="1">
      <alignment horizontal="center" wrapText="1"/>
    </xf>
    <xf numFmtId="167" fontId="20" fillId="0" borderId="11" xfId="0" applyNumberFormat="1" applyFont="1" applyFill="1" applyBorder="1" applyAlignment="1">
      <alignment horizontal="center" wrapText="1"/>
    </xf>
    <xf numFmtId="168" fontId="20" fillId="0" borderId="11" xfId="0" applyNumberFormat="1" applyFont="1" applyFill="1" applyBorder="1" applyAlignment="1">
      <alignment horizontal="center" wrapText="1"/>
    </xf>
    <xf numFmtId="168" fontId="20" fillId="40" borderId="11" xfId="0" applyNumberFormat="1" applyFont="1" applyFill="1" applyBorder="1" applyAlignment="1">
      <alignment horizontal="center" wrapText="1"/>
    </xf>
    <xf numFmtId="0" fontId="15" fillId="0" borderId="0" xfId="0" applyFont="1" applyAlignment="1">
      <alignment horizontal="left" vertical="center"/>
    </xf>
    <xf numFmtId="49" fontId="20" fillId="0" borderId="11" xfId="0" applyNumberFormat="1" applyFont="1" applyBorder="1" applyAlignment="1">
      <alignment horizontal="center" wrapText="1"/>
    </xf>
    <xf numFmtId="49" fontId="23" fillId="0" borderId="11" xfId="0" applyNumberFormat="1" applyFont="1" applyBorder="1" applyAlignment="1">
      <alignment horizontal="center" wrapText="1"/>
    </xf>
    <xf numFmtId="49" fontId="24" fillId="0" borderId="11" xfId="0" applyNumberFormat="1" applyFont="1" applyFill="1" applyBorder="1" applyAlignment="1">
      <alignment horizontal="center" wrapText="1"/>
    </xf>
    <xf numFmtId="49" fontId="25" fillId="0" borderId="11" xfId="0" applyNumberFormat="1" applyFont="1" applyBorder="1" applyAlignment="1">
      <alignment horizontal="center" wrapText="1"/>
    </xf>
    <xf numFmtId="0" fontId="20" fillId="0" borderId="11" xfId="0" applyNumberFormat="1" applyFont="1" applyBorder="1" applyAlignment="1">
      <alignment horizontal="center"/>
    </xf>
    <xf numFmtId="0" fontId="20" fillId="0" borderId="11" xfId="0" applyNumberFormat="1" applyFont="1" applyFill="1" applyBorder="1" applyAlignment="1">
      <alignment horizontal="center"/>
    </xf>
    <xf numFmtId="168" fontId="20" fillId="40" borderId="11" xfId="0" applyNumberFormat="1" applyFont="1" applyFill="1" applyBorder="1" applyAlignment="1">
      <alignment horizontal="center"/>
    </xf>
    <xf numFmtId="167" fontId="20" fillId="0" borderId="11" xfId="0" applyNumberFormat="1" applyFont="1" applyFill="1" applyBorder="1" applyAlignment="1">
      <alignment horizontal="center"/>
    </xf>
    <xf numFmtId="0" fontId="16" fillId="0" borderId="0" xfId="0" applyFont="1" applyAlignment="1">
      <alignment horizontal="left" vertical="center"/>
    </xf>
    <xf numFmtId="0" fontId="20" fillId="0" borderId="11" xfId="0" applyFont="1" applyFill="1" applyBorder="1" applyAlignment="1">
      <alignment horizontal="left" vertical="center" wrapText="1"/>
    </xf>
    <xf numFmtId="49" fontId="20" fillId="0" borderId="11" xfId="0" applyNumberFormat="1" applyFont="1" applyFill="1" applyBorder="1" applyAlignment="1">
      <alignment horizontal="center" wrapText="1"/>
    </xf>
    <xf numFmtId="0" fontId="20" fillId="0" borderId="11" xfId="0" applyNumberFormat="1" applyFont="1" applyFill="1" applyBorder="1" applyAlignment="1">
      <alignment horizontal="center" wrapText="1"/>
    </xf>
    <xf numFmtId="0" fontId="20" fillId="40" borderId="11" xfId="0" applyNumberFormat="1" applyFont="1" applyFill="1" applyBorder="1" applyAlignment="1">
      <alignment horizontal="center" wrapText="1"/>
    </xf>
    <xf numFmtId="0" fontId="18" fillId="0" borderId="0" xfId="0" applyFont="1" applyAlignment="1">
      <alignment horizontal="left" vertical="center"/>
    </xf>
    <xf numFmtId="0" fontId="14" fillId="0" borderId="11" xfId="0" applyFont="1" applyFill="1" applyBorder="1" applyAlignment="1">
      <alignment horizontal="left" vertical="center" wrapText="1"/>
    </xf>
    <xf numFmtId="49" fontId="14" fillId="0" borderId="11" xfId="0" applyNumberFormat="1" applyFont="1" applyFill="1" applyBorder="1" applyAlignment="1">
      <alignment horizontal="center" wrapText="1"/>
    </xf>
    <xf numFmtId="0" fontId="14" fillId="0" borderId="11" xfId="0" applyNumberFormat="1" applyFont="1" applyFill="1" applyBorder="1" applyAlignment="1">
      <alignment horizontal="center" wrapText="1"/>
    </xf>
    <xf numFmtId="167" fontId="14" fillId="0" borderId="11" xfId="0" applyNumberFormat="1" applyFont="1" applyFill="1" applyBorder="1" applyAlignment="1">
      <alignment horizontal="center" wrapText="1"/>
    </xf>
    <xf numFmtId="0" fontId="14" fillId="40" borderId="11" xfId="0" applyNumberFormat="1" applyFont="1" applyFill="1" applyBorder="1" applyAlignment="1">
      <alignment horizontal="center" wrapText="1"/>
    </xf>
    <xf numFmtId="0" fontId="14" fillId="0" borderId="12" xfId="0" applyNumberFormat="1" applyFont="1" applyFill="1" applyBorder="1" applyAlignment="1">
      <alignment horizontal="center" wrapText="1"/>
    </xf>
    <xf numFmtId="0" fontId="14" fillId="40" borderId="11" xfId="0" applyNumberFormat="1" applyFont="1" applyFill="1" applyBorder="1" applyAlignment="1">
      <alignment horizontal="center"/>
    </xf>
    <xf numFmtId="0" fontId="14" fillId="0" borderId="11" xfId="0" applyNumberFormat="1" applyFont="1" applyFill="1" applyBorder="1" applyAlignment="1">
      <alignment horizontal="center"/>
    </xf>
    <xf numFmtId="167" fontId="14" fillId="0" borderId="11" xfId="0" applyNumberFormat="1" applyFont="1" applyFill="1" applyBorder="1" applyAlignment="1">
      <alignment horizontal="center"/>
    </xf>
    <xf numFmtId="2" fontId="22" fillId="0" borderId="11" xfId="0" applyNumberFormat="1" applyFont="1" applyFill="1" applyBorder="1" applyAlignment="1">
      <alignment horizontal="left" vertical="center" wrapText="1"/>
    </xf>
    <xf numFmtId="49" fontId="22" fillId="0" borderId="11" xfId="0" applyNumberFormat="1" applyFont="1" applyBorder="1" applyAlignment="1">
      <alignment horizontal="center" wrapText="1"/>
    </xf>
    <xf numFmtId="169" fontId="22" fillId="0" borderId="11" xfId="0" applyNumberFormat="1" applyFont="1" applyFill="1" applyBorder="1" applyAlignment="1">
      <alignment horizontal="center" wrapText="1"/>
    </xf>
    <xf numFmtId="0" fontId="26" fillId="0" borderId="11" xfId="0" applyNumberFormat="1" applyFont="1" applyFill="1" applyBorder="1" applyAlignment="1">
      <alignment horizontal="center" wrapText="1"/>
    </xf>
    <xf numFmtId="167" fontId="22" fillId="0" borderId="11" xfId="0" applyNumberFormat="1" applyFont="1" applyFill="1" applyBorder="1" applyAlignment="1">
      <alignment horizontal="center" wrapText="1"/>
    </xf>
    <xf numFmtId="0" fontId="22" fillId="0" borderId="11" xfId="0" applyNumberFormat="1" applyFont="1" applyFill="1" applyBorder="1" applyAlignment="1">
      <alignment horizontal="center" wrapText="1"/>
    </xf>
    <xf numFmtId="0" fontId="22" fillId="40" borderId="11" xfId="0" applyNumberFormat="1" applyFont="1" applyFill="1" applyBorder="1" applyAlignment="1">
      <alignment horizontal="center" wrapText="1"/>
    </xf>
    <xf numFmtId="0" fontId="22" fillId="40" borderId="11" xfId="0" applyNumberFormat="1" applyFont="1" applyFill="1" applyBorder="1" applyAlignment="1">
      <alignment horizontal="center"/>
    </xf>
    <xf numFmtId="0" fontId="22" fillId="0" borderId="11" xfId="0" applyNumberFormat="1" applyFont="1" applyFill="1" applyBorder="1" applyAlignment="1">
      <alignment horizontal="center"/>
    </xf>
    <xf numFmtId="167" fontId="24" fillId="0" borderId="11" xfId="0" applyNumberFormat="1" applyFont="1" applyFill="1" applyBorder="1" applyAlignment="1">
      <alignment horizontal="center"/>
    </xf>
    <xf numFmtId="0" fontId="13" fillId="0" borderId="0" xfId="0" applyFont="1" applyAlignment="1">
      <alignment horizontal="left" vertical="center"/>
    </xf>
    <xf numFmtId="0" fontId="14" fillId="41" borderId="11" xfId="0" applyFont="1" applyFill="1" applyBorder="1" applyAlignment="1">
      <alignment horizontal="left" vertical="center" wrapText="1"/>
    </xf>
    <xf numFmtId="49" fontId="14" fillId="41" borderId="11" xfId="0" applyNumberFormat="1" applyFont="1" applyFill="1" applyBorder="1" applyAlignment="1">
      <alignment horizontal="center" wrapText="1"/>
    </xf>
    <xf numFmtId="0" fontId="20" fillId="41" borderId="11" xfId="0" applyFont="1" applyFill="1" applyBorder="1" applyAlignment="1">
      <alignment horizontal="left" vertical="center" wrapText="1"/>
    </xf>
    <xf numFmtId="49" fontId="20" fillId="41" borderId="11" xfId="0" applyNumberFormat="1" applyFont="1" applyFill="1" applyBorder="1" applyAlignment="1">
      <alignment horizontal="center" wrapText="1"/>
    </xf>
    <xf numFmtId="167" fontId="14" fillId="40" borderId="11" xfId="0" applyNumberFormat="1" applyFont="1" applyFill="1" applyBorder="1" applyAlignment="1">
      <alignment horizontal="center" wrapText="1"/>
    </xf>
    <xf numFmtId="2" fontId="14" fillId="0" borderId="11" xfId="0" applyNumberFormat="1" applyFont="1" applyFill="1" applyBorder="1" applyAlignment="1">
      <alignment horizontal="left" vertical="center" wrapText="1"/>
    </xf>
    <xf numFmtId="168" fontId="14" fillId="0" borderId="11" xfId="0" applyNumberFormat="1" applyFont="1" applyFill="1" applyBorder="1" applyAlignment="1">
      <alignment horizontal="center" wrapText="1"/>
    </xf>
    <xf numFmtId="0" fontId="22" fillId="41" borderId="11" xfId="0" applyFont="1" applyFill="1" applyBorder="1" applyAlignment="1">
      <alignment horizontal="left" vertical="center" wrapText="1"/>
    </xf>
    <xf numFmtId="49" fontId="22" fillId="41" borderId="11" xfId="0" applyNumberFormat="1" applyFont="1" applyFill="1" applyBorder="1" applyAlignment="1">
      <alignment horizontal="center" wrapText="1"/>
    </xf>
    <xf numFmtId="165" fontId="14" fillId="0" borderId="11" xfId="0" applyNumberFormat="1" applyFont="1" applyFill="1" applyBorder="1" applyAlignment="1">
      <alignment horizontal="center" wrapText="1"/>
    </xf>
    <xf numFmtId="167" fontId="22" fillId="0" borderId="11" xfId="0" applyNumberFormat="1" applyFont="1" applyFill="1" applyBorder="1" applyAlignment="1">
      <alignment horizontal="center"/>
    </xf>
    <xf numFmtId="167" fontId="26" fillId="0" borderId="11" xfId="0" applyNumberFormat="1" applyFont="1" applyFill="1" applyBorder="1" applyAlignment="1">
      <alignment horizontal="center" wrapText="1"/>
    </xf>
    <xf numFmtId="0" fontId="27" fillId="0" borderId="11" xfId="0" applyNumberFormat="1" applyFont="1" applyFill="1" applyBorder="1" applyAlignment="1">
      <alignment horizontal="center" wrapText="1"/>
    </xf>
    <xf numFmtId="168" fontId="13" fillId="0" borderId="11" xfId="0" applyNumberFormat="1" applyFont="1" applyFill="1" applyBorder="1" applyAlignment="1">
      <alignment horizontal="center" wrapText="1"/>
    </xf>
    <xf numFmtId="167" fontId="20" fillId="40" borderId="11" xfId="0" applyNumberFormat="1" applyFont="1" applyFill="1" applyBorder="1" applyAlignment="1">
      <alignment horizontal="center" wrapText="1"/>
    </xf>
    <xf numFmtId="0" fontId="18" fillId="0" borderId="0" xfId="0" applyFont="1" applyFill="1" applyAlignment="1">
      <alignment horizontal="left" vertical="center"/>
    </xf>
    <xf numFmtId="49" fontId="20" fillId="0" borderId="11" xfId="0" applyNumberFormat="1" applyFont="1" applyFill="1" applyBorder="1" applyAlignment="1">
      <alignment horizontal="center" vertical="top" wrapText="1"/>
    </xf>
    <xf numFmtId="49" fontId="14" fillId="0" borderId="11" xfId="0" applyNumberFormat="1" applyFont="1" applyFill="1" applyBorder="1" applyAlignment="1">
      <alignment horizontal="center"/>
    </xf>
    <xf numFmtId="49" fontId="28" fillId="0" borderId="11" xfId="0" applyNumberFormat="1" applyFont="1" applyFill="1" applyBorder="1" applyAlignment="1">
      <alignment horizontal="center"/>
    </xf>
    <xf numFmtId="0" fontId="14" fillId="0" borderId="11" xfId="0" applyFont="1" applyFill="1" applyBorder="1" applyAlignment="1">
      <alignment horizontal="left" wrapText="1"/>
    </xf>
    <xf numFmtId="0" fontId="14" fillId="0" borderId="11" xfId="0" applyFont="1" applyFill="1" applyBorder="1" applyAlignment="1">
      <alignment horizontal="center" wrapText="1"/>
    </xf>
    <xf numFmtId="0" fontId="24" fillId="0" borderId="11" xfId="0" applyFont="1" applyFill="1" applyBorder="1" applyAlignment="1">
      <alignment horizontal="left" vertical="center" wrapText="1"/>
    </xf>
    <xf numFmtId="165" fontId="24" fillId="0" borderId="11" xfId="0" applyNumberFormat="1" applyFont="1" applyFill="1" applyBorder="1" applyAlignment="1">
      <alignment horizontal="center" wrapText="1"/>
    </xf>
    <xf numFmtId="0" fontId="24" fillId="0" borderId="11" xfId="0" applyNumberFormat="1" applyFont="1" applyFill="1" applyBorder="1" applyAlignment="1">
      <alignment horizontal="center" wrapText="1"/>
    </xf>
    <xf numFmtId="0" fontId="24" fillId="40" borderId="11" xfId="0" applyNumberFormat="1" applyFont="1" applyFill="1" applyBorder="1" applyAlignment="1">
      <alignment horizontal="center" wrapText="1"/>
    </xf>
    <xf numFmtId="167" fontId="24" fillId="0" borderId="11" xfId="0" applyNumberFormat="1" applyFont="1" applyFill="1" applyBorder="1" applyAlignment="1">
      <alignment horizontal="center" wrapText="1"/>
    </xf>
    <xf numFmtId="0" fontId="22" fillId="0" borderId="11" xfId="0" applyFont="1" applyFill="1" applyBorder="1" applyAlignment="1">
      <alignment horizontal="left" wrapText="1"/>
    </xf>
    <xf numFmtId="0" fontId="22" fillId="0" borderId="11" xfId="0" applyFont="1" applyFill="1" applyBorder="1" applyAlignment="1">
      <alignment horizontal="center" wrapText="1"/>
    </xf>
    <xf numFmtId="49" fontId="21" fillId="0" borderId="11" xfId="0" applyNumberFormat="1" applyFont="1" applyFill="1" applyBorder="1" applyAlignment="1">
      <alignment horizontal="center"/>
    </xf>
    <xf numFmtId="0" fontId="22" fillId="0" borderId="11" xfId="0" applyFont="1" applyFill="1" applyBorder="1" applyAlignment="1">
      <alignment horizontal="left" vertical="center" wrapText="1"/>
    </xf>
    <xf numFmtId="0" fontId="29" fillId="0" borderId="11" xfId="0" applyFont="1" applyFill="1" applyBorder="1" applyAlignment="1">
      <alignment horizontal="left" vertical="center" wrapText="1"/>
    </xf>
    <xf numFmtId="49" fontId="29" fillId="0" borderId="11" xfId="0" applyNumberFormat="1" applyFont="1" applyFill="1" applyBorder="1" applyAlignment="1">
      <alignment horizontal="center" wrapText="1"/>
    </xf>
    <xf numFmtId="0" fontId="30" fillId="0" borderId="11" xfId="0" applyNumberFormat="1" applyFont="1" applyFill="1" applyBorder="1" applyAlignment="1">
      <alignment horizontal="center" wrapText="1"/>
    </xf>
    <xf numFmtId="167" fontId="30" fillId="0" borderId="11" xfId="0" applyNumberFormat="1" applyFont="1" applyFill="1" applyBorder="1" applyAlignment="1">
      <alignment horizontal="center" wrapText="1"/>
    </xf>
    <xf numFmtId="0" fontId="29" fillId="40" borderId="11" xfId="0" applyNumberFormat="1" applyFont="1" applyFill="1" applyBorder="1" applyAlignment="1">
      <alignment horizontal="center" wrapText="1"/>
    </xf>
    <xf numFmtId="0" fontId="29" fillId="0" borderId="11" xfId="0" applyNumberFormat="1" applyFont="1" applyFill="1" applyBorder="1" applyAlignment="1">
      <alignment horizontal="center" wrapText="1"/>
    </xf>
    <xf numFmtId="167" fontId="29" fillId="0" borderId="11" xfId="0" applyNumberFormat="1" applyFont="1" applyFill="1" applyBorder="1" applyAlignment="1">
      <alignment horizontal="center"/>
    </xf>
    <xf numFmtId="165" fontId="30" fillId="0" borderId="11" xfId="0" applyNumberFormat="1" applyFont="1" applyFill="1" applyBorder="1" applyAlignment="1">
      <alignment horizontal="center" wrapText="1"/>
    </xf>
    <xf numFmtId="0" fontId="18" fillId="41" borderId="11" xfId="0" applyFont="1" applyFill="1" applyBorder="1" applyAlignment="1">
      <alignment horizontal="left" vertical="center" wrapText="1"/>
    </xf>
    <xf numFmtId="49" fontId="18" fillId="41" borderId="11" xfId="0" applyNumberFormat="1" applyFont="1" applyFill="1" applyBorder="1" applyAlignment="1">
      <alignment horizontal="center" wrapText="1"/>
    </xf>
    <xf numFmtId="170" fontId="20" fillId="0" borderId="11" xfId="0" applyNumberFormat="1" applyFont="1" applyFill="1" applyBorder="1" applyAlignment="1">
      <alignment horizontal="center" wrapText="1"/>
    </xf>
    <xf numFmtId="2" fontId="18" fillId="0" borderId="11" xfId="0" applyNumberFormat="1" applyFont="1" applyFill="1" applyBorder="1" applyAlignment="1">
      <alignment horizontal="center" wrapText="1"/>
    </xf>
    <xf numFmtId="170" fontId="18" fillId="40" borderId="11" xfId="0" applyNumberFormat="1" applyFont="1" applyFill="1" applyBorder="1" applyAlignment="1">
      <alignment horizontal="center" wrapText="1"/>
    </xf>
    <xf numFmtId="0" fontId="18" fillId="0" borderId="11" xfId="0" applyNumberFormat="1" applyFont="1" applyFill="1" applyBorder="1" applyAlignment="1">
      <alignment horizontal="center" wrapText="1"/>
    </xf>
    <xf numFmtId="167" fontId="18" fillId="0" borderId="11" xfId="0" applyNumberFormat="1" applyFont="1" applyFill="1" applyBorder="1" applyAlignment="1">
      <alignment horizontal="center"/>
    </xf>
    <xf numFmtId="0" fontId="18" fillId="40" borderId="11" xfId="0" applyNumberFormat="1" applyFont="1" applyFill="1" applyBorder="1" applyAlignment="1">
      <alignment horizontal="center"/>
    </xf>
    <xf numFmtId="0" fontId="18" fillId="0" borderId="11" xfId="0" applyNumberFormat="1" applyFont="1" applyFill="1" applyBorder="1" applyAlignment="1">
      <alignment horizontal="center"/>
    </xf>
    <xf numFmtId="0" fontId="13" fillId="41" borderId="11" xfId="0" applyFont="1" applyFill="1" applyBorder="1" applyAlignment="1">
      <alignment horizontal="left" vertical="center" wrapText="1"/>
    </xf>
    <xf numFmtId="49" fontId="13" fillId="41" borderId="11" xfId="0" applyNumberFormat="1" applyFont="1" applyFill="1" applyBorder="1" applyAlignment="1">
      <alignment horizontal="center" wrapText="1"/>
    </xf>
    <xf numFmtId="170" fontId="14" fillId="0" borderId="11" xfId="0" applyNumberFormat="1" applyFont="1" applyFill="1" applyBorder="1" applyAlignment="1">
      <alignment horizontal="center" wrapText="1"/>
    </xf>
    <xf numFmtId="167" fontId="13" fillId="0" borderId="11" xfId="0" applyNumberFormat="1" applyFont="1" applyFill="1" applyBorder="1" applyAlignment="1">
      <alignment horizontal="center"/>
    </xf>
    <xf numFmtId="170" fontId="13" fillId="40" borderId="11" xfId="0" applyNumberFormat="1" applyFont="1" applyFill="1" applyBorder="1" applyAlignment="1">
      <alignment horizontal="center"/>
    </xf>
    <xf numFmtId="0" fontId="13" fillId="0" borderId="11" xfId="0" applyNumberFormat="1" applyFont="1" applyFill="1" applyBorder="1" applyAlignment="1">
      <alignment horizontal="center"/>
    </xf>
    <xf numFmtId="0" fontId="13" fillId="41" borderId="11" xfId="0" applyNumberFormat="1" applyFont="1" applyFill="1" applyBorder="1" applyAlignment="1">
      <alignment horizontal="left" vertical="center" wrapText="1"/>
    </xf>
    <xf numFmtId="167" fontId="14" fillId="0" borderId="11" xfId="0" applyNumberFormat="1" applyFont="1" applyBorder="1" applyAlignment="1">
      <alignment horizontal="center"/>
    </xf>
    <xf numFmtId="0" fontId="13" fillId="40" borderId="11" xfId="0" applyNumberFormat="1" applyFont="1" applyFill="1" applyBorder="1" applyAlignment="1">
      <alignment horizontal="center"/>
    </xf>
    <xf numFmtId="1" fontId="14" fillId="0" borderId="11" xfId="0" applyNumberFormat="1" applyFont="1" applyFill="1" applyBorder="1" applyAlignment="1">
      <alignment horizontal="center" wrapText="1"/>
    </xf>
    <xf numFmtId="1" fontId="13" fillId="0" borderId="11" xfId="0" applyNumberFormat="1" applyFont="1" applyFill="1" applyBorder="1" applyAlignment="1">
      <alignment horizontal="center"/>
    </xf>
    <xf numFmtId="167" fontId="13" fillId="0" borderId="11" xfId="0" applyNumberFormat="1" applyFont="1" applyFill="1" applyBorder="1" applyAlignment="1">
      <alignment horizontal="center" wrapText="1"/>
    </xf>
    <xf numFmtId="164" fontId="20" fillId="0" borderId="11" xfId="0" applyNumberFormat="1" applyFont="1" applyFill="1" applyBorder="1" applyAlignment="1">
      <alignment horizontal="center" wrapText="1"/>
    </xf>
    <xf numFmtId="2" fontId="18" fillId="0" borderId="11" xfId="0" applyNumberFormat="1" applyFont="1" applyFill="1" applyBorder="1" applyAlignment="1">
      <alignment horizontal="center"/>
    </xf>
    <xf numFmtId="164" fontId="14" fillId="0" borderId="11" xfId="0" applyNumberFormat="1" applyFont="1" applyFill="1" applyBorder="1" applyAlignment="1">
      <alignment horizontal="center" wrapText="1"/>
    </xf>
    <xf numFmtId="2" fontId="13" fillId="0" borderId="11" xfId="0" applyNumberFormat="1" applyFont="1" applyFill="1" applyBorder="1" applyAlignment="1">
      <alignment horizontal="center"/>
    </xf>
    <xf numFmtId="0" fontId="13" fillId="0" borderId="11" xfId="0" applyFont="1" applyBorder="1" applyAlignment="1">
      <alignment horizontal="left" vertical="center"/>
    </xf>
    <xf numFmtId="2" fontId="14" fillId="0" borderId="11" xfId="0" applyNumberFormat="1" applyFont="1" applyFill="1" applyBorder="1" applyAlignment="1">
      <alignment horizontal="center" wrapText="1"/>
    </xf>
    <xf numFmtId="0" fontId="13" fillId="0" borderId="11" xfId="0" applyNumberFormat="1" applyFont="1" applyFill="1" applyBorder="1" applyAlignment="1">
      <alignment horizontal="center" wrapText="1"/>
    </xf>
    <xf numFmtId="0" fontId="13" fillId="0" borderId="11" xfId="0" applyFont="1" applyFill="1" applyBorder="1" applyAlignment="1">
      <alignment horizontal="left" vertical="center" wrapText="1"/>
    </xf>
    <xf numFmtId="11" fontId="31" fillId="0" borderId="11" xfId="0" applyNumberFormat="1" applyFont="1" applyFill="1" applyBorder="1" applyAlignment="1">
      <alignment horizontal="left" vertical="center" wrapText="1"/>
    </xf>
    <xf numFmtId="49" fontId="31" fillId="41" borderId="11" xfId="0" applyNumberFormat="1" applyFont="1" applyFill="1" applyBorder="1" applyAlignment="1">
      <alignment horizontal="center" wrapText="1"/>
    </xf>
    <xf numFmtId="167" fontId="32" fillId="0" borderId="11" xfId="0" applyNumberFormat="1" applyFont="1" applyFill="1" applyBorder="1" applyAlignment="1">
      <alignment horizontal="center" wrapText="1"/>
    </xf>
    <xf numFmtId="167" fontId="29" fillId="0" borderId="11" xfId="0" applyNumberFormat="1" applyFont="1" applyFill="1" applyBorder="1" applyAlignment="1">
      <alignment horizontal="center" wrapText="1"/>
    </xf>
    <xf numFmtId="167" fontId="31" fillId="0" borderId="11" xfId="0" applyNumberFormat="1" applyFont="1" applyFill="1" applyBorder="1" applyAlignment="1">
      <alignment horizontal="center" wrapText="1"/>
    </xf>
    <xf numFmtId="0" fontId="31" fillId="40" borderId="11" xfId="0" applyNumberFormat="1" applyFont="1" applyFill="1" applyBorder="1" applyAlignment="1">
      <alignment horizontal="center"/>
    </xf>
    <xf numFmtId="0" fontId="31" fillId="0" borderId="11" xfId="0" applyNumberFormat="1" applyFont="1" applyFill="1" applyBorder="1" applyAlignment="1">
      <alignment horizontal="center"/>
    </xf>
    <xf numFmtId="49" fontId="13" fillId="0" borderId="11" xfId="0" applyNumberFormat="1" applyFont="1" applyFill="1" applyBorder="1" applyAlignment="1">
      <alignment horizontal="center" wrapText="1"/>
    </xf>
    <xf numFmtId="0" fontId="13" fillId="40" borderId="11" xfId="0" applyNumberFormat="1" applyFont="1" applyFill="1" applyBorder="1" applyAlignment="1">
      <alignment horizontal="center" wrapText="1"/>
    </xf>
    <xf numFmtId="167" fontId="13" fillId="40" borderId="11" xfId="0" applyNumberFormat="1" applyFont="1" applyFill="1" applyBorder="1" applyAlignment="1">
      <alignment horizontal="center" wrapText="1"/>
    </xf>
    <xf numFmtId="49" fontId="13" fillId="0" borderId="13" xfId="0" applyNumberFormat="1" applyFont="1" applyFill="1" applyBorder="1" applyAlignment="1">
      <alignment horizontal="center" wrapText="1"/>
    </xf>
    <xf numFmtId="49" fontId="13" fillId="0" borderId="11" xfId="0" applyNumberFormat="1" applyFont="1" applyBorder="1" applyAlignment="1">
      <alignment horizontal="center" wrapText="1"/>
    </xf>
    <xf numFmtId="49" fontId="13" fillId="0" borderId="14" xfId="0" applyNumberFormat="1" applyFont="1" applyFill="1" applyBorder="1" applyAlignment="1">
      <alignment horizontal="center" wrapText="1"/>
    </xf>
    <xf numFmtId="49" fontId="31" fillId="0" borderId="11" xfId="0" applyNumberFormat="1" applyFont="1" applyFill="1" applyBorder="1" applyAlignment="1">
      <alignment horizontal="center" wrapText="1"/>
    </xf>
    <xf numFmtId="49" fontId="31" fillId="0" borderId="13" xfId="0" applyNumberFormat="1" applyFont="1" applyFill="1" applyBorder="1" applyAlignment="1">
      <alignment horizontal="center" wrapText="1"/>
    </xf>
    <xf numFmtId="49" fontId="31" fillId="0" borderId="11" xfId="0" applyNumberFormat="1" applyFont="1" applyBorder="1" applyAlignment="1">
      <alignment horizontal="center" wrapText="1"/>
    </xf>
    <xf numFmtId="49" fontId="31" fillId="0" borderId="14" xfId="0" applyNumberFormat="1" applyFont="1" applyFill="1" applyBorder="1" applyAlignment="1">
      <alignment horizontal="center" wrapText="1"/>
    </xf>
    <xf numFmtId="0" fontId="31" fillId="40" borderId="11" xfId="0" applyNumberFormat="1" applyFont="1" applyFill="1" applyBorder="1" applyAlignment="1">
      <alignment horizontal="center" wrapText="1"/>
    </xf>
    <xf numFmtId="0" fontId="31" fillId="0" borderId="11" xfId="0" applyNumberFormat="1" applyFont="1" applyFill="1" applyBorder="1" applyAlignment="1">
      <alignment horizontal="center" wrapText="1"/>
    </xf>
    <xf numFmtId="0" fontId="33" fillId="0" borderId="0" xfId="0" applyFont="1" applyAlignment="1">
      <alignment horizontal="left" vertical="center"/>
    </xf>
    <xf numFmtId="0" fontId="18" fillId="41" borderId="11" xfId="0" applyNumberFormat="1" applyFont="1" applyFill="1" applyBorder="1" applyAlignment="1">
      <alignment horizontal="left" vertical="center" wrapText="1"/>
    </xf>
    <xf numFmtId="49" fontId="18" fillId="41" borderId="15" xfId="0" applyNumberFormat="1" applyFont="1" applyFill="1" applyBorder="1" applyAlignment="1">
      <alignment horizontal="center" wrapText="1"/>
    </xf>
    <xf numFmtId="0" fontId="20" fillId="41" borderId="11" xfId="0" applyNumberFormat="1" applyFont="1" applyFill="1" applyBorder="1" applyAlignment="1">
      <alignment horizontal="left" vertical="center" wrapText="1"/>
    </xf>
    <xf numFmtId="0" fontId="34" fillId="0" borderId="0" xfId="0" applyFont="1" applyAlignment="1">
      <alignment horizontal="left" vertical="center"/>
    </xf>
    <xf numFmtId="0" fontId="33" fillId="0" borderId="0" xfId="0" applyFont="1" applyFill="1" applyAlignment="1">
      <alignment horizontal="left" vertical="center"/>
    </xf>
    <xf numFmtId="0" fontId="24" fillId="40" borderId="11" xfId="0" applyNumberFormat="1" applyFont="1" applyFill="1" applyBorder="1" applyAlignment="1">
      <alignment horizontal="center"/>
    </xf>
    <xf numFmtId="0" fontId="24" fillId="0" borderId="11" xfId="0" applyNumberFormat="1" applyFont="1" applyFill="1" applyBorder="1" applyAlignment="1">
      <alignment horizontal="center"/>
    </xf>
    <xf numFmtId="11" fontId="14" fillId="0" borderId="11" xfId="0" applyNumberFormat="1" applyFont="1" applyFill="1" applyBorder="1" applyAlignment="1">
      <alignment horizontal="left" vertical="center" wrapText="1"/>
    </xf>
    <xf numFmtId="0" fontId="19" fillId="0" borderId="0" xfId="0" applyFont="1" applyFill="1" applyAlignment="1">
      <alignment horizontal="center"/>
    </xf>
    <xf numFmtId="11" fontId="29" fillId="0" borderId="11" xfId="0" applyNumberFormat="1" applyFont="1" applyFill="1" applyBorder="1" applyAlignment="1">
      <alignment horizontal="left" vertical="center" wrapText="1"/>
    </xf>
    <xf numFmtId="0" fontId="29" fillId="40" borderId="11" xfId="0" applyNumberFormat="1" applyFont="1" applyFill="1" applyBorder="1" applyAlignment="1">
      <alignment horizontal="center"/>
    </xf>
    <xf numFmtId="0" fontId="29" fillId="0" borderId="11" xfId="0" applyNumberFormat="1" applyFont="1" applyFill="1" applyBorder="1" applyAlignment="1">
      <alignment horizontal="center"/>
    </xf>
    <xf numFmtId="165" fontId="14" fillId="0" borderId="11" xfId="0" applyNumberFormat="1" applyFont="1" applyFill="1" applyBorder="1" applyAlignment="1">
      <alignment horizontal="center"/>
    </xf>
    <xf numFmtId="0" fontId="18" fillId="0" borderId="11" xfId="0" applyFont="1" applyFill="1" applyBorder="1" applyAlignment="1">
      <alignment horizontal="left" vertical="center" wrapText="1"/>
    </xf>
    <xf numFmtId="49" fontId="18" fillId="0" borderId="11" xfId="0" applyNumberFormat="1" applyFont="1" applyFill="1" applyBorder="1" applyAlignment="1">
      <alignment horizontal="center" wrapText="1"/>
    </xf>
    <xf numFmtId="167" fontId="18" fillId="40" borderId="11" xfId="0" applyNumberFormat="1" applyFont="1" applyFill="1" applyBorder="1" applyAlignment="1">
      <alignment horizontal="center" wrapText="1"/>
    </xf>
    <xf numFmtId="167" fontId="18" fillId="0" borderId="11" xfId="0" applyNumberFormat="1" applyFont="1" applyFill="1" applyBorder="1" applyAlignment="1">
      <alignment horizontal="center" wrapText="1"/>
    </xf>
    <xf numFmtId="0" fontId="19" fillId="0" borderId="0" xfId="0" applyFont="1" applyFill="1" applyAlignment="1">
      <alignment horizontal="left" vertical="center"/>
    </xf>
    <xf numFmtId="0" fontId="18" fillId="40" borderId="11" xfId="0" applyNumberFormat="1" applyFont="1" applyFill="1" applyBorder="1" applyAlignment="1">
      <alignment horizontal="center" wrapText="1"/>
    </xf>
    <xf numFmtId="0" fontId="12" fillId="0" borderId="0" xfId="0" applyFont="1" applyFill="1" applyAlignment="1">
      <alignment horizontal="left" vertical="center"/>
    </xf>
    <xf numFmtId="167" fontId="18" fillId="40" borderId="11" xfId="0" applyNumberFormat="1" applyFont="1" applyFill="1" applyBorder="1" applyAlignment="1">
      <alignment horizontal="center"/>
    </xf>
    <xf numFmtId="2" fontId="20" fillId="0" borderId="11" xfId="0" applyNumberFormat="1" applyFont="1" applyFill="1" applyBorder="1" applyAlignment="1">
      <alignment horizontal="center"/>
    </xf>
    <xf numFmtId="2" fontId="18" fillId="40" borderId="11" xfId="0" applyNumberFormat="1" applyFont="1" applyFill="1" applyBorder="1" applyAlignment="1">
      <alignment horizontal="center"/>
    </xf>
    <xf numFmtId="2" fontId="14" fillId="0" borderId="11" xfId="0" applyNumberFormat="1" applyFont="1" applyFill="1" applyBorder="1" applyAlignment="1">
      <alignment horizontal="center"/>
    </xf>
    <xf numFmtId="2" fontId="13" fillId="40" borderId="11" xfId="0" applyNumberFormat="1" applyFont="1" applyFill="1" applyBorder="1" applyAlignment="1">
      <alignment horizontal="center"/>
    </xf>
    <xf numFmtId="49" fontId="24" fillId="41" borderId="11" xfId="0" applyNumberFormat="1" applyFont="1" applyFill="1" applyBorder="1" applyAlignment="1">
      <alignment horizontal="center" wrapText="1"/>
    </xf>
    <xf numFmtId="164" fontId="27" fillId="0" borderId="11" xfId="0" applyNumberFormat="1" applyFont="1" applyFill="1" applyBorder="1" applyAlignment="1">
      <alignment horizontal="center" wrapText="1"/>
    </xf>
    <xf numFmtId="164" fontId="24" fillId="0" borderId="11" xfId="0" applyNumberFormat="1" applyFont="1" applyFill="1" applyBorder="1" applyAlignment="1">
      <alignment horizontal="center" wrapText="1"/>
    </xf>
    <xf numFmtId="167" fontId="35" fillId="0" borderId="11" xfId="0" applyNumberFormat="1" applyFont="1" applyFill="1" applyBorder="1" applyAlignment="1">
      <alignment horizontal="center"/>
    </xf>
    <xf numFmtId="0" fontId="23" fillId="0" borderId="11" xfId="0" applyFont="1" applyFill="1" applyBorder="1" applyAlignment="1">
      <alignment horizontal="left" vertical="center" wrapText="1"/>
    </xf>
    <xf numFmtId="49" fontId="23" fillId="0" borderId="11" xfId="0" applyNumberFormat="1" applyFont="1" applyFill="1" applyBorder="1" applyAlignment="1">
      <alignment horizontal="center" wrapText="1"/>
    </xf>
    <xf numFmtId="0" fontId="23" fillId="40" borderId="11" xfId="0" applyNumberFormat="1" applyFont="1" applyFill="1" applyBorder="1" applyAlignment="1">
      <alignment horizontal="center" wrapText="1"/>
    </xf>
    <xf numFmtId="0" fontId="23" fillId="0" borderId="11" xfId="0" applyNumberFormat="1" applyFont="1" applyFill="1" applyBorder="1" applyAlignment="1">
      <alignment horizontal="center" wrapText="1"/>
    </xf>
    <xf numFmtId="167" fontId="23" fillId="0" borderId="11" xfId="0" applyNumberFormat="1" applyFont="1" applyFill="1" applyBorder="1" applyAlignment="1">
      <alignment horizontal="center" wrapText="1"/>
    </xf>
    <xf numFmtId="0" fontId="23" fillId="0" borderId="11" xfId="0" applyFont="1" applyBorder="1" applyAlignment="1">
      <alignment horizontal="left" vertical="center" wrapText="1"/>
    </xf>
    <xf numFmtId="2" fontId="23" fillId="0" borderId="11" xfId="0" applyNumberFormat="1" applyFont="1" applyFill="1" applyBorder="1" applyAlignment="1">
      <alignment horizontal="center"/>
    </xf>
    <xf numFmtId="168" fontId="23" fillId="0" borderId="11" xfId="0" applyNumberFormat="1" applyFont="1" applyFill="1" applyBorder="1" applyAlignment="1">
      <alignment horizontal="center" wrapText="1"/>
    </xf>
    <xf numFmtId="167" fontId="23" fillId="0" borderId="11" xfId="0" applyNumberFormat="1" applyFont="1" applyFill="1" applyBorder="1" applyAlignment="1">
      <alignment horizontal="center"/>
    </xf>
    <xf numFmtId="168" fontId="23" fillId="40" borderId="11" xfId="0" applyNumberFormat="1" applyFont="1" applyFill="1" applyBorder="1" applyAlignment="1">
      <alignment horizontal="center"/>
    </xf>
    <xf numFmtId="164" fontId="12" fillId="0" borderId="0" xfId="0" applyNumberFormat="1" applyFont="1" applyAlignment="1">
      <alignment horizontal="center" vertical="center"/>
    </xf>
    <xf numFmtId="165" fontId="12" fillId="0" borderId="0" xfId="0" applyNumberFormat="1" applyFont="1" applyFill="1" applyAlignment="1">
      <alignment horizontal="center" vertical="center"/>
    </xf>
    <xf numFmtId="164" fontId="12" fillId="0" borderId="0" xfId="0" applyNumberFormat="1" applyFont="1" applyFill="1" applyAlignment="1">
      <alignment horizontal="center" vertical="center"/>
    </xf>
    <xf numFmtId="0" fontId="12" fillId="0" borderId="0" xfId="0" applyNumberFormat="1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164" fontId="12" fillId="0" borderId="0" xfId="0" applyNumberFormat="1" applyFont="1" applyBorder="1" applyAlignment="1">
      <alignment horizontal="center" vertical="top"/>
    </xf>
    <xf numFmtId="165" fontId="12" fillId="0" borderId="0" xfId="0" applyNumberFormat="1" applyFont="1" applyFill="1" applyBorder="1" applyAlignment="1">
      <alignment horizontal="center" vertical="top"/>
    </xf>
    <xf numFmtId="164" fontId="12" fillId="0" borderId="0" xfId="0" applyNumberFormat="1" applyFont="1" applyFill="1" applyBorder="1" applyAlignment="1">
      <alignment horizontal="center" vertical="top"/>
    </xf>
    <xf numFmtId="0" fontId="12" fillId="0" borderId="0" xfId="0" applyNumberFormat="1" applyFont="1" applyFill="1" applyBorder="1" applyAlignment="1">
      <alignment horizontal="center" vertical="top"/>
    </xf>
    <xf numFmtId="164" fontId="19" fillId="0" borderId="0" xfId="0" applyNumberFormat="1" applyFont="1" applyFill="1" applyAlignment="1">
      <alignment horizontal="right"/>
    </xf>
    <xf numFmtId="0" fontId="19" fillId="0" borderId="0" xfId="0" applyNumberFormat="1" applyFont="1" applyFill="1" applyAlignment="1">
      <alignment horizontal="right"/>
    </xf>
    <xf numFmtId="167" fontId="12" fillId="0" borderId="0" xfId="0" applyNumberFormat="1" applyFont="1" applyFill="1" applyAlignment="1">
      <alignment horizontal="center"/>
    </xf>
    <xf numFmtId="165" fontId="12" fillId="0" borderId="0" xfId="0" applyNumberFormat="1" applyFont="1" applyFill="1" applyAlignment="1">
      <alignment horizontal="center"/>
    </xf>
    <xf numFmtId="170" fontId="12" fillId="0" borderId="0" xfId="0" applyNumberFormat="1" applyFont="1" applyFill="1" applyAlignment="1">
      <alignment horizontal="center"/>
    </xf>
    <xf numFmtId="0" fontId="12" fillId="0" borderId="0" xfId="0" applyNumberFormat="1" applyFont="1" applyFill="1" applyAlignment="1">
      <alignment horizontal="center"/>
    </xf>
    <xf numFmtId="164" fontId="12" fillId="0" borderId="0" xfId="0" applyNumberFormat="1" applyFont="1" applyFill="1" applyAlignment="1">
      <alignment horizontal="center"/>
    </xf>
    <xf numFmtId="2" fontId="19" fillId="0" borderId="16" xfId="0" applyNumberFormat="1" applyFont="1" applyFill="1" applyBorder="1" applyAlignment="1">
      <alignment horizontal="center"/>
    </xf>
    <xf numFmtId="165" fontId="19" fillId="0" borderId="16" xfId="0" applyNumberFormat="1" applyFont="1" applyFill="1" applyBorder="1" applyAlignment="1">
      <alignment horizontal="center"/>
    </xf>
    <xf numFmtId="170" fontId="19" fillId="0" borderId="16" xfId="0" applyNumberFormat="1" applyFont="1" applyFill="1" applyBorder="1" applyAlignment="1">
      <alignment horizontal="center"/>
    </xf>
    <xf numFmtId="164" fontId="12" fillId="0" borderId="0" xfId="0" applyNumberFormat="1" applyFont="1" applyAlignment="1">
      <alignment horizontal="center"/>
    </xf>
    <xf numFmtId="164" fontId="19" fillId="0" borderId="0" xfId="0" applyNumberFormat="1" applyFont="1" applyFill="1" applyAlignment="1">
      <alignment horizontal="center"/>
    </xf>
    <xf numFmtId="168" fontId="19" fillId="0" borderId="0" xfId="0" applyNumberFormat="1" applyFont="1" applyFill="1" applyAlignment="1">
      <alignment horizontal="right"/>
    </xf>
    <xf numFmtId="164" fontId="12" fillId="0" borderId="0" xfId="0" applyNumberFormat="1" applyFont="1" applyFill="1" applyAlignment="1">
      <alignment horizontal="right" wrapText="1"/>
    </xf>
    <xf numFmtId="0" fontId="12" fillId="0" borderId="16" xfId="0" applyNumberFormat="1" applyFont="1" applyFill="1" applyBorder="1" applyAlignment="1">
      <alignment horizontal="right"/>
    </xf>
    <xf numFmtId="0" fontId="14" fillId="0" borderId="0" xfId="0" applyFont="1" applyFill="1" applyBorder="1" applyAlignment="1">
      <alignment horizontal="right" vertical="center"/>
    </xf>
    <xf numFmtId="165" fontId="13" fillId="0" borderId="0" xfId="0" applyNumberFormat="1" applyFont="1" applyFill="1" applyBorder="1" applyAlignment="1">
      <alignment horizontal="right" vertical="center" wrapText="1"/>
    </xf>
    <xf numFmtId="165" fontId="12" fillId="0" borderId="0" xfId="0" applyNumberFormat="1" applyFont="1" applyBorder="1" applyAlignment="1">
      <alignment horizontal="right" vertical="center"/>
    </xf>
    <xf numFmtId="0" fontId="16" fillId="0" borderId="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top" wrapText="1"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Accent 1 1" xfId="33"/>
    <cellStyle name="Accent 2 1" xfId="34"/>
    <cellStyle name="Accent 3 1" xfId="35"/>
    <cellStyle name="Accent 4" xfId="36"/>
    <cellStyle name="Bad 1" xfId="37"/>
    <cellStyle name="Error 1" xfId="38"/>
    <cellStyle name="Footnote 1" xfId="39"/>
    <cellStyle name="Good 1" xfId="40"/>
    <cellStyle name="Heading 1 1" xfId="41"/>
    <cellStyle name="Heading 2 1" xfId="42"/>
    <cellStyle name="Heading 3" xfId="43"/>
    <cellStyle name="Neutral 1" xfId="44"/>
    <cellStyle name="Note 1" xfId="45"/>
    <cellStyle name="Status 1" xfId="46"/>
    <cellStyle name="Text 1" xfId="47"/>
    <cellStyle name="Warning 1" xfId="48"/>
    <cellStyle name="Акцент1" xfId="49"/>
    <cellStyle name="Акцент2" xfId="50"/>
    <cellStyle name="Акцент3" xfId="51"/>
    <cellStyle name="Акцент4" xfId="52"/>
    <cellStyle name="Акцент5" xfId="53"/>
    <cellStyle name="Акцент6" xfId="54"/>
    <cellStyle name="Ввод " xfId="55"/>
    <cellStyle name="Вывод" xfId="56"/>
    <cellStyle name="Вычисление" xfId="57"/>
    <cellStyle name="Currency" xfId="58"/>
    <cellStyle name="Currency [0]" xfId="59"/>
    <cellStyle name="Заголовок 1" xfId="60"/>
    <cellStyle name="Заголовок 2" xfId="61"/>
    <cellStyle name="Заголовок 3" xfId="62"/>
    <cellStyle name="Заголовок 4" xfId="63"/>
    <cellStyle name="Итог" xfId="64"/>
    <cellStyle name="Контрольная ячейка" xfId="65"/>
    <cellStyle name="Название" xfId="66"/>
    <cellStyle name="Нейтральный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Comma" xfId="74"/>
    <cellStyle name="Comma [0]" xfId="75"/>
    <cellStyle name="Хороший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FF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DBB6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68"/>
  <sheetViews>
    <sheetView tabSelected="1" zoomScale="83" zoomScaleNormal="83" zoomScalePageLayoutView="0" workbookViewId="0" topLeftCell="A1">
      <selection activeCell="S2" sqref="S2"/>
    </sheetView>
  </sheetViews>
  <sheetFormatPr defaultColWidth="8.421875" defaultRowHeight="12.75"/>
  <cols>
    <col min="1" max="1" width="5.28125" style="1" customWidth="1"/>
    <col min="2" max="2" width="42.421875" style="2" customWidth="1"/>
    <col min="3" max="3" width="5.140625" style="3" customWidth="1"/>
    <col min="4" max="4" width="4.421875" style="3" customWidth="1"/>
    <col min="5" max="5" width="13.28125" style="4" customWidth="1"/>
    <col min="6" max="6" width="5.57421875" style="3" customWidth="1"/>
    <col min="7" max="7" width="8.00390625" style="5" hidden="1" customWidth="1"/>
    <col min="8" max="8" width="13.7109375" style="6" customWidth="1"/>
    <col min="9" max="9" width="12.28125" style="7" hidden="1" customWidth="1"/>
    <col min="10" max="10" width="13.8515625" style="8" hidden="1" customWidth="1"/>
    <col min="11" max="11" width="11.00390625" style="8" hidden="1" customWidth="1"/>
    <col min="12" max="12" width="11.57421875" style="8" hidden="1" customWidth="1"/>
    <col min="13" max="14" width="8.00390625" style="8" hidden="1" customWidth="1"/>
    <col min="15" max="15" width="11.140625" style="9" customWidth="1"/>
    <col min="16" max="16" width="11.421875" style="9" customWidth="1"/>
    <col min="17" max="19" width="8.421875" style="1" customWidth="1"/>
    <col min="20" max="20" width="93.421875" style="1" customWidth="1"/>
    <col min="21" max="16384" width="8.421875" style="1" customWidth="1"/>
  </cols>
  <sheetData>
    <row r="1" spans="6:16" ht="13.5">
      <c r="F1"/>
      <c r="G1" s="10"/>
      <c r="H1" s="11"/>
      <c r="I1" s="10"/>
      <c r="J1" s="10"/>
      <c r="K1" s="10"/>
      <c r="L1" s="10"/>
      <c r="M1" s="10"/>
      <c r="N1" s="10"/>
      <c r="O1" s="222" t="s">
        <v>0</v>
      </c>
      <c r="P1" s="222"/>
    </row>
    <row r="2" spans="6:17" ht="48" customHeight="1">
      <c r="F2" s="12"/>
      <c r="G2" s="12"/>
      <c r="H2" s="223" t="s">
        <v>1</v>
      </c>
      <c r="I2" s="223"/>
      <c r="J2" s="223"/>
      <c r="K2" s="223"/>
      <c r="L2" s="223"/>
      <c r="M2" s="223"/>
      <c r="N2" s="223"/>
      <c r="O2" s="223"/>
      <c r="P2" s="223"/>
      <c r="Q2" s="12"/>
    </row>
    <row r="3" spans="6:16" ht="15" customHeight="1">
      <c r="F3"/>
      <c r="G3" s="13"/>
      <c r="H3" s="224" t="s">
        <v>218</v>
      </c>
      <c r="I3" s="224"/>
      <c r="J3" s="224"/>
      <c r="K3" s="224"/>
      <c r="L3" s="224"/>
      <c r="M3" s="224"/>
      <c r="N3" s="224"/>
      <c r="O3" s="224"/>
      <c r="P3" s="224"/>
    </row>
    <row r="6" spans="1:16" ht="41.25" customHeight="1">
      <c r="A6" s="225" t="s">
        <v>2</v>
      </c>
      <c r="B6" s="225"/>
      <c r="C6" s="225"/>
      <c r="D6" s="225"/>
      <c r="E6" s="225"/>
      <c r="F6" s="225"/>
      <c r="G6" s="225"/>
      <c r="H6" s="225"/>
      <c r="I6" s="225"/>
      <c r="J6" s="225"/>
      <c r="K6" s="225"/>
      <c r="L6" s="225"/>
      <c r="M6" s="225"/>
      <c r="N6" s="225"/>
      <c r="O6" s="225"/>
      <c r="P6" s="225"/>
    </row>
    <row r="7" ht="17.25" customHeight="1">
      <c r="P7" s="14" t="s">
        <v>3</v>
      </c>
    </row>
    <row r="8" spans="1:16" s="23" customFormat="1" ht="126" customHeight="1">
      <c r="A8" s="15" t="s">
        <v>4</v>
      </c>
      <c r="B8" s="16" t="s">
        <v>5</v>
      </c>
      <c r="C8" s="17" t="s">
        <v>6</v>
      </c>
      <c r="D8" s="17" t="s">
        <v>7</v>
      </c>
      <c r="E8" s="18" t="s">
        <v>8</v>
      </c>
      <c r="F8" s="17" t="s">
        <v>9</v>
      </c>
      <c r="G8" s="19" t="s">
        <v>10</v>
      </c>
      <c r="H8" s="20" t="s">
        <v>11</v>
      </c>
      <c r="I8" s="19" t="s">
        <v>12</v>
      </c>
      <c r="J8" s="21" t="s">
        <v>13</v>
      </c>
      <c r="K8" s="22"/>
      <c r="L8" s="22"/>
      <c r="M8" s="22"/>
      <c r="N8" s="22"/>
      <c r="O8" s="22" t="s">
        <v>14</v>
      </c>
      <c r="P8" s="22" t="s">
        <v>15</v>
      </c>
    </row>
    <row r="9" spans="1:16" s="23" customFormat="1" ht="12.75">
      <c r="A9" s="24">
        <v>1</v>
      </c>
      <c r="B9" s="17">
        <v>2</v>
      </c>
      <c r="C9" s="17">
        <v>3</v>
      </c>
      <c r="D9" s="17">
        <v>4</v>
      </c>
      <c r="E9" s="18">
        <v>5</v>
      </c>
      <c r="F9" s="17">
        <v>6</v>
      </c>
      <c r="G9" s="25"/>
      <c r="H9" s="26">
        <v>7</v>
      </c>
      <c r="I9" s="26"/>
      <c r="J9" s="27"/>
      <c r="K9" s="28"/>
      <c r="L9" s="28"/>
      <c r="M9" s="28"/>
      <c r="N9" s="28"/>
      <c r="O9" s="29">
        <v>8</v>
      </c>
      <c r="P9" s="29">
        <v>9</v>
      </c>
    </row>
    <row r="10" spans="1:16" s="37" customFormat="1" ht="43.5" customHeight="1">
      <c r="A10" s="226">
        <v>703</v>
      </c>
      <c r="B10" s="31" t="s">
        <v>16</v>
      </c>
      <c r="C10" s="32"/>
      <c r="D10" s="32"/>
      <c r="E10" s="33"/>
      <c r="F10" s="32"/>
      <c r="G10" s="34" t="e">
        <f>G11+G43+G49+G72+G100+G105+G110+G125+G61</f>
        <v>#REF!</v>
      </c>
      <c r="H10" s="35">
        <f>H11+H43+H49+H61+H72+H100+H105+H110+H125</f>
        <v>41161.807640000006</v>
      </c>
      <c r="I10" s="34">
        <f>I11+I43+I49+I72+I100+I105+I110+I125+I61</f>
        <v>38141.7</v>
      </c>
      <c r="J10" s="36">
        <f>J11+J43+J49+J61+J72+J100+J105+J110+J125+J140</f>
        <v>3020.1076399999997</v>
      </c>
      <c r="K10" s="34">
        <f>K11+K43+K49+K61+K72+K100+K105+K110+K125+K140</f>
        <v>0</v>
      </c>
      <c r="L10" s="34">
        <f>L11+L43+L49+L61+L72+L100+L105+L110+L125+L140</f>
        <v>0</v>
      </c>
      <c r="M10" s="34">
        <f>M11+M43+M49+M61+M72+M100+M105+M110+M125+M140</f>
        <v>0</v>
      </c>
      <c r="N10" s="34">
        <f>N11+N43+N49+N61+N72+N100+N105+N110+N125+N140</f>
        <v>0</v>
      </c>
      <c r="O10" s="34">
        <f>O11+O43+O49+O72+O100+O105+O110+O125+O61</f>
        <v>36338.200000000004</v>
      </c>
      <c r="P10" s="34">
        <f>P11+P43+P49+P72+P100+P105+P110+P125+P61</f>
        <v>36929.4</v>
      </c>
    </row>
    <row r="11" spans="1:16" s="46" customFormat="1" ht="15">
      <c r="A11" s="226"/>
      <c r="B11" s="31" t="s">
        <v>17</v>
      </c>
      <c r="C11" s="38" t="s">
        <v>18</v>
      </c>
      <c r="D11" s="39"/>
      <c r="E11" s="40"/>
      <c r="F11" s="41"/>
      <c r="G11" s="42">
        <f>G12+G24+G28</f>
        <v>14652.699999999999</v>
      </c>
      <c r="H11" s="35">
        <f aca="true" t="shared" si="0" ref="H11:H69">SUM(I11:N11)</f>
        <v>17289.53834</v>
      </c>
      <c r="I11" s="43">
        <f aca="true" t="shared" si="1" ref="I11:P11">I12+I24+I28</f>
        <v>15286.9</v>
      </c>
      <c r="J11" s="44">
        <f t="shared" si="1"/>
        <v>2002.63834</v>
      </c>
      <c r="K11" s="45">
        <f t="shared" si="1"/>
        <v>0</v>
      </c>
      <c r="L11" s="45">
        <f t="shared" si="1"/>
        <v>0</v>
      </c>
      <c r="M11" s="45">
        <f t="shared" si="1"/>
        <v>0</v>
      </c>
      <c r="N11" s="45">
        <f t="shared" si="1"/>
        <v>0</v>
      </c>
      <c r="O11" s="43">
        <f t="shared" si="1"/>
        <v>15018.2</v>
      </c>
      <c r="P11" s="43">
        <f t="shared" si="1"/>
        <v>15074.900000000001</v>
      </c>
    </row>
    <row r="12" spans="1:16" s="51" customFormat="1" ht="69.75" customHeight="1">
      <c r="A12" s="226"/>
      <c r="B12" s="47" t="s">
        <v>19</v>
      </c>
      <c r="C12" s="48" t="s">
        <v>18</v>
      </c>
      <c r="D12" s="48" t="s">
        <v>20</v>
      </c>
      <c r="E12" s="40"/>
      <c r="F12" s="40"/>
      <c r="G12" s="49">
        <f>G13+G19</f>
        <v>3339.2999999999997</v>
      </c>
      <c r="H12" s="34">
        <f t="shared" si="0"/>
        <v>3435.8</v>
      </c>
      <c r="I12" s="49">
        <f>I13+I19</f>
        <v>3435.8</v>
      </c>
      <c r="J12" s="50">
        <f>J19+J13+J16</f>
        <v>0</v>
      </c>
      <c r="K12" s="49">
        <f>K19+K13+K16</f>
        <v>0</v>
      </c>
      <c r="L12" s="49">
        <f>L19+L13+L16</f>
        <v>0</v>
      </c>
      <c r="M12" s="49">
        <f>M19+M13+M16</f>
        <v>0</v>
      </c>
      <c r="N12" s="49">
        <f>N19+N13+N16</f>
        <v>0</v>
      </c>
      <c r="O12" s="49">
        <f>O13+O19</f>
        <v>3440.3</v>
      </c>
      <c r="P12" s="34">
        <f>P13+P19</f>
        <v>3445</v>
      </c>
    </row>
    <row r="13" spans="1:16" s="51" customFormat="1" ht="54.75" customHeight="1">
      <c r="A13" s="226"/>
      <c r="B13" s="52" t="s">
        <v>21</v>
      </c>
      <c r="C13" s="53" t="s">
        <v>18</v>
      </c>
      <c r="D13" s="53" t="s">
        <v>20</v>
      </c>
      <c r="E13" s="53" t="s">
        <v>22</v>
      </c>
      <c r="F13" s="33"/>
      <c r="G13" s="54">
        <f>G14</f>
        <v>243.8</v>
      </c>
      <c r="H13" s="55">
        <f t="shared" si="0"/>
        <v>247.4</v>
      </c>
      <c r="I13" s="54">
        <f>I14</f>
        <v>247.4</v>
      </c>
      <c r="J13" s="56">
        <f>J14</f>
        <v>0</v>
      </c>
      <c r="K13" s="54">
        <f>K14</f>
        <v>0</v>
      </c>
      <c r="L13" s="54">
        <f>L14</f>
        <v>0</v>
      </c>
      <c r="M13" s="54">
        <f>M14</f>
        <v>0</v>
      </c>
      <c r="N13" s="54">
        <f>N14</f>
        <v>0</v>
      </c>
      <c r="O13" s="54">
        <f>O14</f>
        <v>251.9</v>
      </c>
      <c r="P13" s="54">
        <f>P14</f>
        <v>256.6</v>
      </c>
    </row>
    <row r="14" spans="1:16" s="51" customFormat="1" ht="66" customHeight="1">
      <c r="A14" s="226"/>
      <c r="B14" s="52" t="s">
        <v>23</v>
      </c>
      <c r="C14" s="53" t="s">
        <v>18</v>
      </c>
      <c r="D14" s="53" t="s">
        <v>20</v>
      </c>
      <c r="E14" s="53" t="s">
        <v>24</v>
      </c>
      <c r="F14" s="33"/>
      <c r="G14" s="57">
        <f>G15</f>
        <v>243.8</v>
      </c>
      <c r="H14" s="55">
        <f t="shared" si="0"/>
        <v>247.4</v>
      </c>
      <c r="I14" s="57">
        <f>I15</f>
        <v>247.4</v>
      </c>
      <c r="J14" s="56">
        <f>J15</f>
        <v>0</v>
      </c>
      <c r="K14" s="54">
        <f>K15</f>
        <v>0</v>
      </c>
      <c r="L14" s="54">
        <f>L15</f>
        <v>0</v>
      </c>
      <c r="M14" s="54">
        <f>M15</f>
        <v>0</v>
      </c>
      <c r="N14" s="54">
        <f>N15</f>
        <v>0</v>
      </c>
      <c r="O14" s="54">
        <f>O15</f>
        <v>251.9</v>
      </c>
      <c r="P14" s="54">
        <f>P15</f>
        <v>256.6</v>
      </c>
    </row>
    <row r="15" spans="1:16" s="51" customFormat="1" ht="57.75" customHeight="1">
      <c r="A15" s="226"/>
      <c r="B15" s="52" t="s">
        <v>25</v>
      </c>
      <c r="C15" s="53" t="s">
        <v>18</v>
      </c>
      <c r="D15" s="53" t="s">
        <v>20</v>
      </c>
      <c r="E15" s="53" t="s">
        <v>26</v>
      </c>
      <c r="F15" s="53" t="s">
        <v>27</v>
      </c>
      <c r="G15" s="54">
        <v>243.8</v>
      </c>
      <c r="H15" s="55">
        <f t="shared" si="0"/>
        <v>247.4</v>
      </c>
      <c r="I15" s="54">
        <v>247.4</v>
      </c>
      <c r="J15" s="58">
        <v>0</v>
      </c>
      <c r="K15" s="59">
        <v>0</v>
      </c>
      <c r="L15" s="59">
        <v>0</v>
      </c>
      <c r="M15" s="59"/>
      <c r="N15" s="59">
        <v>0</v>
      </c>
      <c r="O15" s="60">
        <v>251.9</v>
      </c>
      <c r="P15" s="60">
        <v>256.6</v>
      </c>
    </row>
    <row r="16" spans="1:16" s="51" customFormat="1" ht="96" hidden="1">
      <c r="A16" s="226"/>
      <c r="B16" s="61" t="s">
        <v>28</v>
      </c>
      <c r="C16" s="33" t="s">
        <v>18</v>
      </c>
      <c r="D16" s="62" t="s">
        <v>20</v>
      </c>
      <c r="E16" s="33" t="s">
        <v>29</v>
      </c>
      <c r="F16" s="63"/>
      <c r="G16" s="64">
        <f>SUM(H16:M16)</f>
        <v>0</v>
      </c>
      <c r="H16" s="65">
        <f t="shared" si="0"/>
        <v>0</v>
      </c>
      <c r="I16" s="66">
        <f>SUM(J16:O16)</f>
        <v>0</v>
      </c>
      <c r="J16" s="67">
        <f>J17</f>
        <v>0</v>
      </c>
      <c r="K16" s="66">
        <f>K17</f>
        <v>0</v>
      </c>
      <c r="L16" s="66">
        <f>L17</f>
        <v>0</v>
      </c>
      <c r="M16" s="66">
        <f>M17</f>
        <v>0</v>
      </c>
      <c r="N16" s="66">
        <f>N17</f>
        <v>0</v>
      </c>
      <c r="O16" s="66">
        <f>O17</f>
        <v>0</v>
      </c>
      <c r="P16" s="66">
        <f>P17</f>
        <v>0</v>
      </c>
    </row>
    <row r="17" spans="1:16" s="51" customFormat="1" ht="54.75" hidden="1">
      <c r="A17" s="226"/>
      <c r="B17" s="61" t="s">
        <v>30</v>
      </c>
      <c r="C17" s="33" t="s">
        <v>18</v>
      </c>
      <c r="D17" s="62" t="s">
        <v>20</v>
      </c>
      <c r="E17" s="33" t="s">
        <v>31</v>
      </c>
      <c r="F17" s="63"/>
      <c r="G17" s="64">
        <f>SUM(H17:M17)</f>
        <v>0</v>
      </c>
      <c r="H17" s="65">
        <f t="shared" si="0"/>
        <v>0</v>
      </c>
      <c r="I17" s="66">
        <f>SUM(J17:O17)</f>
        <v>0</v>
      </c>
      <c r="J17" s="67">
        <f>J18</f>
        <v>0</v>
      </c>
      <c r="K17" s="66">
        <f>K18</f>
        <v>0</v>
      </c>
      <c r="L17" s="66">
        <f>L18</f>
        <v>0</v>
      </c>
      <c r="M17" s="66">
        <f>M18</f>
        <v>0</v>
      </c>
      <c r="N17" s="66">
        <f>N18</f>
        <v>0</v>
      </c>
      <c r="O17" s="66">
        <f>O18</f>
        <v>0</v>
      </c>
      <c r="P17" s="66">
        <f>P18</f>
        <v>0</v>
      </c>
    </row>
    <row r="18" spans="1:16" s="51" customFormat="1" ht="54.75" hidden="1">
      <c r="A18" s="226"/>
      <c r="B18" s="61" t="s">
        <v>32</v>
      </c>
      <c r="C18" s="33" t="s">
        <v>18</v>
      </c>
      <c r="D18" s="62" t="s">
        <v>20</v>
      </c>
      <c r="E18" s="33" t="s">
        <v>33</v>
      </c>
      <c r="F18" s="63">
        <v>200</v>
      </c>
      <c r="G18" s="64">
        <f>SUM(H18:M18)</f>
        <v>0</v>
      </c>
      <c r="H18" s="65">
        <f t="shared" si="0"/>
        <v>0</v>
      </c>
      <c r="I18" s="66">
        <f>SUM(J18:O18)</f>
        <v>0</v>
      </c>
      <c r="J18" s="68"/>
      <c r="K18" s="69"/>
      <c r="L18" s="69"/>
      <c r="M18" s="69"/>
      <c r="N18" s="69"/>
      <c r="O18" s="70"/>
      <c r="P18" s="70"/>
    </row>
    <row r="19" spans="1:16" s="71" customFormat="1" ht="13.5">
      <c r="A19" s="226"/>
      <c r="B19" s="52" t="s">
        <v>34</v>
      </c>
      <c r="C19" s="53" t="s">
        <v>18</v>
      </c>
      <c r="D19" s="53" t="s">
        <v>20</v>
      </c>
      <c r="E19" s="53" t="s">
        <v>35</v>
      </c>
      <c r="F19" s="33"/>
      <c r="G19" s="54">
        <f>G20</f>
        <v>3095.4999999999995</v>
      </c>
      <c r="H19" s="55">
        <f t="shared" si="0"/>
        <v>3188.4</v>
      </c>
      <c r="I19" s="54">
        <f aca="true" t="shared" si="2" ref="I19:P19">I20</f>
        <v>3188.4</v>
      </c>
      <c r="J19" s="56">
        <f t="shared" si="2"/>
        <v>0</v>
      </c>
      <c r="K19" s="54">
        <f t="shared" si="2"/>
        <v>0</v>
      </c>
      <c r="L19" s="54">
        <f t="shared" si="2"/>
        <v>0</v>
      </c>
      <c r="M19" s="54">
        <f t="shared" si="2"/>
        <v>0</v>
      </c>
      <c r="N19" s="54">
        <f t="shared" si="2"/>
        <v>0</v>
      </c>
      <c r="O19" s="54">
        <f t="shared" si="2"/>
        <v>3188.4</v>
      </c>
      <c r="P19" s="54">
        <f t="shared" si="2"/>
        <v>3188.4</v>
      </c>
    </row>
    <row r="20" spans="1:16" s="71" customFormat="1" ht="27">
      <c r="A20" s="226"/>
      <c r="B20" s="52" t="s">
        <v>36</v>
      </c>
      <c r="C20" s="53" t="s">
        <v>18</v>
      </c>
      <c r="D20" s="53" t="s">
        <v>20</v>
      </c>
      <c r="E20" s="53" t="s">
        <v>37</v>
      </c>
      <c r="F20" s="33"/>
      <c r="G20" s="54">
        <f>G21+G22+G23</f>
        <v>3095.4999999999995</v>
      </c>
      <c r="H20" s="55">
        <f t="shared" si="0"/>
        <v>3188.4</v>
      </c>
      <c r="I20" s="54">
        <f>I21+I22+I23</f>
        <v>3188.4</v>
      </c>
      <c r="J20" s="56">
        <f>SUM(J21:J23)</f>
        <v>0</v>
      </c>
      <c r="K20" s="54">
        <f>SUM(K21:K23)</f>
        <v>0</v>
      </c>
      <c r="L20" s="54">
        <f>SUM(L21:L23)</f>
        <v>0</v>
      </c>
      <c r="M20" s="54">
        <f>SUM(M21:M23)</f>
        <v>0</v>
      </c>
      <c r="N20" s="54">
        <f>SUM(N21:N23)</f>
        <v>0</v>
      </c>
      <c r="O20" s="54">
        <f>O21+O22+O23</f>
        <v>3188.4</v>
      </c>
      <c r="P20" s="54">
        <f>P21+P22+P23</f>
        <v>3188.4</v>
      </c>
    </row>
    <row r="21" spans="1:16" s="71" customFormat="1" ht="96.75" customHeight="1">
      <c r="A21" s="226"/>
      <c r="B21" s="52" t="s">
        <v>38</v>
      </c>
      <c r="C21" s="53" t="s">
        <v>18</v>
      </c>
      <c r="D21" s="53" t="s">
        <v>20</v>
      </c>
      <c r="E21" s="53" t="s">
        <v>39</v>
      </c>
      <c r="F21" s="53" t="s">
        <v>40</v>
      </c>
      <c r="G21" s="54">
        <v>967.3</v>
      </c>
      <c r="H21" s="55">
        <f t="shared" si="0"/>
        <v>996.3</v>
      </c>
      <c r="I21" s="54">
        <v>996.3</v>
      </c>
      <c r="J21" s="56"/>
      <c r="K21" s="54"/>
      <c r="L21" s="54"/>
      <c r="M21" s="54"/>
      <c r="N21" s="54"/>
      <c r="O21" s="54">
        <v>996.3</v>
      </c>
      <c r="P21" s="54">
        <v>996.3</v>
      </c>
    </row>
    <row r="22" spans="1:16" s="71" customFormat="1" ht="96.75" customHeight="1">
      <c r="A22" s="226"/>
      <c r="B22" s="72" t="s">
        <v>41</v>
      </c>
      <c r="C22" s="73" t="s">
        <v>18</v>
      </c>
      <c r="D22" s="73" t="s">
        <v>20</v>
      </c>
      <c r="E22" s="53" t="s">
        <v>42</v>
      </c>
      <c r="F22" s="73" t="s">
        <v>40</v>
      </c>
      <c r="G22" s="54">
        <v>1163.6</v>
      </c>
      <c r="H22" s="55">
        <f t="shared" si="0"/>
        <v>1198.5</v>
      </c>
      <c r="I22" s="54">
        <v>1198.5</v>
      </c>
      <c r="J22" s="56"/>
      <c r="K22" s="54"/>
      <c r="L22" s="54"/>
      <c r="M22" s="54"/>
      <c r="N22" s="54"/>
      <c r="O22" s="54">
        <v>1198.5</v>
      </c>
      <c r="P22" s="54">
        <v>1198.5</v>
      </c>
    </row>
    <row r="23" spans="1:16" s="71" customFormat="1" ht="86.25" customHeight="1">
      <c r="A23" s="226"/>
      <c r="B23" s="52" t="s">
        <v>43</v>
      </c>
      <c r="C23" s="53" t="s">
        <v>18</v>
      </c>
      <c r="D23" s="53" t="s">
        <v>20</v>
      </c>
      <c r="E23" s="53" t="s">
        <v>44</v>
      </c>
      <c r="F23" s="53" t="s">
        <v>45</v>
      </c>
      <c r="G23" s="54">
        <v>964.6</v>
      </c>
      <c r="H23" s="55">
        <f t="shared" si="0"/>
        <v>993.6</v>
      </c>
      <c r="I23" s="54">
        <v>993.6</v>
      </c>
      <c r="J23" s="58">
        <v>0</v>
      </c>
      <c r="K23" s="59">
        <v>0</v>
      </c>
      <c r="L23" s="59">
        <v>0</v>
      </c>
      <c r="M23" s="59"/>
      <c r="N23" s="59"/>
      <c r="O23" s="54">
        <v>993.6</v>
      </c>
      <c r="P23" s="54">
        <v>993.6</v>
      </c>
    </row>
    <row r="24" spans="1:16" s="51" customFormat="1" ht="13.5">
      <c r="A24" s="226"/>
      <c r="B24" s="47" t="s">
        <v>46</v>
      </c>
      <c r="C24" s="48" t="s">
        <v>18</v>
      </c>
      <c r="D24" s="48" t="s">
        <v>47</v>
      </c>
      <c r="E24" s="48"/>
      <c r="F24" s="48"/>
      <c r="G24" s="49">
        <f>G25</f>
        <v>68.6</v>
      </c>
      <c r="H24" s="34">
        <f t="shared" si="0"/>
        <v>68.6</v>
      </c>
      <c r="I24" s="49">
        <f>SUM(J24:O24)</f>
        <v>68.6</v>
      </c>
      <c r="J24" s="50">
        <f>J25</f>
        <v>0</v>
      </c>
      <c r="K24" s="49">
        <f>K25</f>
        <v>0</v>
      </c>
      <c r="L24" s="49">
        <f>L25</f>
        <v>0</v>
      </c>
      <c r="M24" s="49">
        <f>M25</f>
        <v>0</v>
      </c>
      <c r="N24" s="49">
        <f>N25</f>
        <v>0</v>
      </c>
      <c r="O24" s="34">
        <f>O25</f>
        <v>68.6</v>
      </c>
      <c r="P24" s="34">
        <f>P25</f>
        <v>68.6</v>
      </c>
    </row>
    <row r="25" spans="1:16" s="71" customFormat="1" ht="13.5">
      <c r="A25" s="226"/>
      <c r="B25" s="52" t="s">
        <v>34</v>
      </c>
      <c r="C25" s="53" t="s">
        <v>18</v>
      </c>
      <c r="D25" s="53" t="s">
        <v>47</v>
      </c>
      <c r="E25" s="53" t="s">
        <v>35</v>
      </c>
      <c r="F25" s="53"/>
      <c r="G25" s="54">
        <f>G26</f>
        <v>68.6</v>
      </c>
      <c r="H25" s="55">
        <f t="shared" si="0"/>
        <v>68.6</v>
      </c>
      <c r="I25" s="54">
        <f>SUM(J25:O25)</f>
        <v>68.6</v>
      </c>
      <c r="J25" s="56">
        <f>J26</f>
        <v>0</v>
      </c>
      <c r="K25" s="54">
        <f>K26</f>
        <v>0</v>
      </c>
      <c r="L25" s="54">
        <f>L26</f>
        <v>0</v>
      </c>
      <c r="M25" s="54">
        <f>M26</f>
        <v>0</v>
      </c>
      <c r="N25" s="54">
        <f>N26</f>
        <v>0</v>
      </c>
      <c r="O25" s="55">
        <f>O26</f>
        <v>68.6</v>
      </c>
      <c r="P25" s="55">
        <f>P26</f>
        <v>68.6</v>
      </c>
    </row>
    <row r="26" spans="1:16" s="71" customFormat="1" ht="27">
      <c r="A26" s="226"/>
      <c r="B26" s="52" t="s">
        <v>36</v>
      </c>
      <c r="C26" s="53" t="s">
        <v>18</v>
      </c>
      <c r="D26" s="53" t="s">
        <v>47</v>
      </c>
      <c r="E26" s="53" t="s">
        <v>37</v>
      </c>
      <c r="F26" s="53"/>
      <c r="G26" s="54">
        <f>G27</f>
        <v>68.6</v>
      </c>
      <c r="H26" s="55">
        <f t="shared" si="0"/>
        <v>68.6</v>
      </c>
      <c r="I26" s="54">
        <f>SUM(J26:O26)</f>
        <v>68.6</v>
      </c>
      <c r="J26" s="56">
        <f>J27</f>
        <v>0</v>
      </c>
      <c r="K26" s="54">
        <f>K27</f>
        <v>0</v>
      </c>
      <c r="L26" s="54">
        <f>L27</f>
        <v>0</v>
      </c>
      <c r="M26" s="54">
        <f>M27</f>
        <v>0</v>
      </c>
      <c r="N26" s="54">
        <f>N27</f>
        <v>0</v>
      </c>
      <c r="O26" s="55">
        <f>O27</f>
        <v>68.6</v>
      </c>
      <c r="P26" s="55">
        <f>P27</f>
        <v>68.6</v>
      </c>
    </row>
    <row r="27" spans="1:16" s="71" customFormat="1" ht="41.25" customHeight="1">
      <c r="A27" s="226"/>
      <c r="B27" s="72" t="s">
        <v>48</v>
      </c>
      <c r="C27" s="53" t="s">
        <v>18</v>
      </c>
      <c r="D27" s="53" t="s">
        <v>47</v>
      </c>
      <c r="E27" s="53" t="s">
        <v>49</v>
      </c>
      <c r="F27" s="53" t="s">
        <v>50</v>
      </c>
      <c r="G27" s="54">
        <v>68.6</v>
      </c>
      <c r="H27" s="55">
        <f t="shared" si="0"/>
        <v>68.6</v>
      </c>
      <c r="I27" s="54">
        <f>SUM(J27:O27)</f>
        <v>68.6</v>
      </c>
      <c r="J27" s="56">
        <v>0</v>
      </c>
      <c r="K27" s="54">
        <v>0</v>
      </c>
      <c r="L27" s="54">
        <v>0</v>
      </c>
      <c r="M27" s="54"/>
      <c r="N27" s="54"/>
      <c r="O27" s="60">
        <v>68.6</v>
      </c>
      <c r="P27" s="60">
        <v>68.6</v>
      </c>
    </row>
    <row r="28" spans="1:16" s="51" customFormat="1" ht="21" customHeight="1">
      <c r="A28" s="226"/>
      <c r="B28" s="74" t="s">
        <v>51</v>
      </c>
      <c r="C28" s="75" t="s">
        <v>18</v>
      </c>
      <c r="D28" s="75" t="s">
        <v>52</v>
      </c>
      <c r="E28" s="48"/>
      <c r="F28" s="75"/>
      <c r="G28" s="49">
        <f>G29+G34</f>
        <v>11244.8</v>
      </c>
      <c r="H28" s="35">
        <f t="shared" si="0"/>
        <v>13785.13834</v>
      </c>
      <c r="I28" s="34">
        <f>SUM(I29,I34,I41)</f>
        <v>11782.5</v>
      </c>
      <c r="J28" s="36">
        <f>SUM(J29,J34,)</f>
        <v>2002.63834</v>
      </c>
      <c r="K28" s="34">
        <f>SUM(K29,K34,K41)</f>
        <v>0</v>
      </c>
      <c r="L28" s="34">
        <f>SUM(L29,L34,L41)</f>
        <v>0</v>
      </c>
      <c r="M28" s="34">
        <f>SUM(M29,M34,M41)</f>
        <v>0</v>
      </c>
      <c r="N28" s="34">
        <f>SUM(N29,N34,N41)</f>
        <v>0</v>
      </c>
      <c r="O28" s="49">
        <f>O29+O34</f>
        <v>11509.300000000001</v>
      </c>
      <c r="P28" s="49">
        <f>P29+P34</f>
        <v>11561.300000000001</v>
      </c>
    </row>
    <row r="29" spans="1:16" s="71" customFormat="1" ht="55.5" customHeight="1">
      <c r="A29" s="226"/>
      <c r="B29" s="72" t="s">
        <v>53</v>
      </c>
      <c r="C29" s="73" t="s">
        <v>18</v>
      </c>
      <c r="D29" s="73" t="s">
        <v>52</v>
      </c>
      <c r="E29" s="53" t="s">
        <v>22</v>
      </c>
      <c r="F29" s="73"/>
      <c r="G29" s="55">
        <f>G32</f>
        <v>250</v>
      </c>
      <c r="H29" s="55">
        <f t="shared" si="0"/>
        <v>250</v>
      </c>
      <c r="I29" s="55">
        <f aca="true" t="shared" si="3" ref="I29:P29">I32</f>
        <v>100</v>
      </c>
      <c r="J29" s="76">
        <f t="shared" si="3"/>
        <v>150</v>
      </c>
      <c r="K29" s="55">
        <f t="shared" si="3"/>
        <v>0</v>
      </c>
      <c r="L29" s="55">
        <f t="shared" si="3"/>
        <v>0</v>
      </c>
      <c r="M29" s="55">
        <f t="shared" si="3"/>
        <v>0</v>
      </c>
      <c r="N29" s="55">
        <f t="shared" si="3"/>
        <v>0</v>
      </c>
      <c r="O29" s="55">
        <f t="shared" si="3"/>
        <v>50</v>
      </c>
      <c r="P29" s="55">
        <f t="shared" si="3"/>
        <v>50</v>
      </c>
    </row>
    <row r="30" spans="1:16" s="71" customFormat="1" ht="69" hidden="1">
      <c r="A30" s="226"/>
      <c r="B30" s="72" t="s">
        <v>23</v>
      </c>
      <c r="C30" s="73" t="s">
        <v>18</v>
      </c>
      <c r="D30" s="73" t="s">
        <v>52</v>
      </c>
      <c r="E30" s="53" t="s">
        <v>24</v>
      </c>
      <c r="F30" s="73"/>
      <c r="G30" s="55">
        <f>SUM(H30:M30)</f>
        <v>0</v>
      </c>
      <c r="H30" s="55">
        <f t="shared" si="0"/>
        <v>0</v>
      </c>
      <c r="I30" s="55">
        <f>SUM(J30:O30)</f>
        <v>0</v>
      </c>
      <c r="J30" s="76">
        <f aca="true" t="shared" si="4" ref="J30:P30">J31</f>
        <v>0</v>
      </c>
      <c r="K30" s="55">
        <f t="shared" si="4"/>
        <v>0</v>
      </c>
      <c r="L30" s="55">
        <f t="shared" si="4"/>
        <v>0</v>
      </c>
      <c r="M30" s="55">
        <f t="shared" si="4"/>
        <v>0</v>
      </c>
      <c r="N30" s="55">
        <f t="shared" si="4"/>
        <v>0</v>
      </c>
      <c r="O30" s="55">
        <f t="shared" si="4"/>
        <v>0</v>
      </c>
      <c r="P30" s="55">
        <f t="shared" si="4"/>
        <v>0</v>
      </c>
    </row>
    <row r="31" spans="1:16" s="71" customFormat="1" ht="54.75" hidden="1">
      <c r="A31" s="226"/>
      <c r="B31" s="72" t="s">
        <v>54</v>
      </c>
      <c r="C31" s="73" t="s">
        <v>18</v>
      </c>
      <c r="D31" s="73" t="s">
        <v>52</v>
      </c>
      <c r="E31" s="53" t="s">
        <v>26</v>
      </c>
      <c r="F31" s="73" t="s">
        <v>27</v>
      </c>
      <c r="G31" s="55">
        <f>SUM(H31:M31)</f>
        <v>0</v>
      </c>
      <c r="H31" s="55">
        <f t="shared" si="0"/>
        <v>0</v>
      </c>
      <c r="I31" s="55">
        <f>SUM(J31:O31)</f>
        <v>0</v>
      </c>
      <c r="J31" s="58">
        <v>0</v>
      </c>
      <c r="K31" s="59">
        <v>0</v>
      </c>
      <c r="L31" s="59">
        <v>0</v>
      </c>
      <c r="M31" s="59"/>
      <c r="N31" s="59"/>
      <c r="O31" s="60">
        <v>0</v>
      </c>
      <c r="P31" s="60">
        <v>0</v>
      </c>
    </row>
    <row r="32" spans="1:16" s="71" customFormat="1" ht="42" customHeight="1">
      <c r="A32" s="226"/>
      <c r="B32" s="52" t="s">
        <v>55</v>
      </c>
      <c r="C32" s="73" t="s">
        <v>18</v>
      </c>
      <c r="D32" s="73" t="s">
        <v>52</v>
      </c>
      <c r="E32" s="53" t="s">
        <v>56</v>
      </c>
      <c r="F32" s="73"/>
      <c r="G32" s="55">
        <f>G33</f>
        <v>250</v>
      </c>
      <c r="H32" s="55">
        <f t="shared" si="0"/>
        <v>250</v>
      </c>
      <c r="I32" s="55">
        <f aca="true" t="shared" si="5" ref="I32:P32">I33</f>
        <v>100</v>
      </c>
      <c r="J32" s="76">
        <f t="shared" si="5"/>
        <v>150</v>
      </c>
      <c r="K32" s="55">
        <f t="shared" si="5"/>
        <v>0</v>
      </c>
      <c r="L32" s="55">
        <f t="shared" si="5"/>
        <v>0</v>
      </c>
      <c r="M32" s="55">
        <f t="shared" si="5"/>
        <v>0</v>
      </c>
      <c r="N32" s="55">
        <f t="shared" si="5"/>
        <v>0</v>
      </c>
      <c r="O32" s="55">
        <f t="shared" si="5"/>
        <v>50</v>
      </c>
      <c r="P32" s="55">
        <f t="shared" si="5"/>
        <v>50</v>
      </c>
    </row>
    <row r="33" spans="1:16" s="71" customFormat="1" ht="78.75" customHeight="1">
      <c r="A33" s="226"/>
      <c r="B33" s="72" t="s">
        <v>57</v>
      </c>
      <c r="C33" s="73" t="s">
        <v>18</v>
      </c>
      <c r="D33" s="73" t="s">
        <v>52</v>
      </c>
      <c r="E33" s="53" t="s">
        <v>58</v>
      </c>
      <c r="F33" s="73" t="s">
        <v>27</v>
      </c>
      <c r="G33" s="55">
        <v>250</v>
      </c>
      <c r="H33" s="55">
        <f t="shared" si="0"/>
        <v>250</v>
      </c>
      <c r="I33" s="55">
        <v>100</v>
      </c>
      <c r="J33" s="58">
        <v>150</v>
      </c>
      <c r="K33" s="59">
        <v>0</v>
      </c>
      <c r="L33" s="59">
        <v>0</v>
      </c>
      <c r="M33" s="59">
        <v>0</v>
      </c>
      <c r="N33" s="59">
        <v>0</v>
      </c>
      <c r="O33" s="60">
        <v>50</v>
      </c>
      <c r="P33" s="60">
        <v>50</v>
      </c>
    </row>
    <row r="34" spans="1:16" s="71" customFormat="1" ht="92.25" customHeight="1">
      <c r="A34" s="226"/>
      <c r="B34" s="77" t="s">
        <v>59</v>
      </c>
      <c r="C34" s="73" t="s">
        <v>18</v>
      </c>
      <c r="D34" s="73" t="s">
        <v>52</v>
      </c>
      <c r="E34" s="53" t="s">
        <v>29</v>
      </c>
      <c r="F34" s="73"/>
      <c r="G34" s="55">
        <f>G35+G39</f>
        <v>10994.8</v>
      </c>
      <c r="H34" s="78">
        <f t="shared" si="0"/>
        <v>13535.13834</v>
      </c>
      <c r="I34" s="55">
        <f>I35+I39</f>
        <v>11682.5</v>
      </c>
      <c r="J34" s="58">
        <f aca="true" t="shared" si="6" ref="J34:P34">J35+J39+J41</f>
        <v>1852.63834</v>
      </c>
      <c r="K34" s="59">
        <f t="shared" si="6"/>
        <v>0</v>
      </c>
      <c r="L34" s="59">
        <f t="shared" si="6"/>
        <v>0</v>
      </c>
      <c r="M34" s="59">
        <f t="shared" si="6"/>
        <v>0</v>
      </c>
      <c r="N34" s="59">
        <f t="shared" si="6"/>
        <v>0</v>
      </c>
      <c r="O34" s="54">
        <f t="shared" si="6"/>
        <v>11459.300000000001</v>
      </c>
      <c r="P34" s="54">
        <f t="shared" si="6"/>
        <v>11511.300000000001</v>
      </c>
    </row>
    <row r="35" spans="1:16" s="71" customFormat="1" ht="57.75" customHeight="1">
      <c r="A35" s="226"/>
      <c r="B35" s="77" t="s">
        <v>30</v>
      </c>
      <c r="C35" s="73" t="s">
        <v>18</v>
      </c>
      <c r="D35" s="73" t="s">
        <v>52</v>
      </c>
      <c r="E35" s="53" t="s">
        <v>31</v>
      </c>
      <c r="F35" s="73"/>
      <c r="G35" s="60">
        <f>G36+G37+G38</f>
        <v>10822</v>
      </c>
      <c r="H35" s="78">
        <f t="shared" si="0"/>
        <v>12484.03834</v>
      </c>
      <c r="I35" s="60">
        <f aca="true" t="shared" si="7" ref="I35:P35">I36+I37+I38</f>
        <v>11501.4</v>
      </c>
      <c r="J35" s="58">
        <f t="shared" si="7"/>
        <v>982.63834</v>
      </c>
      <c r="K35" s="59">
        <f t="shared" si="7"/>
        <v>0</v>
      </c>
      <c r="L35" s="59">
        <f t="shared" si="7"/>
        <v>0</v>
      </c>
      <c r="M35" s="59">
        <f t="shared" si="7"/>
        <v>0</v>
      </c>
      <c r="N35" s="59">
        <f t="shared" si="7"/>
        <v>0</v>
      </c>
      <c r="O35" s="60">
        <f t="shared" si="7"/>
        <v>11278.2</v>
      </c>
      <c r="P35" s="60">
        <f t="shared" si="7"/>
        <v>11330.2</v>
      </c>
    </row>
    <row r="36" spans="1:16" s="71" customFormat="1" ht="110.25" hidden="1">
      <c r="A36" s="226"/>
      <c r="B36" s="79" t="s">
        <v>60</v>
      </c>
      <c r="C36" s="80" t="s">
        <v>18</v>
      </c>
      <c r="D36" s="80" t="s">
        <v>52</v>
      </c>
      <c r="E36" s="33" t="s">
        <v>61</v>
      </c>
      <c r="F36" s="80" t="s">
        <v>40</v>
      </c>
      <c r="G36" s="64">
        <f>SUM(H36:M36)</f>
        <v>0</v>
      </c>
      <c r="H36" s="81">
        <f t="shared" si="0"/>
        <v>0</v>
      </c>
      <c r="I36" s="66">
        <f>SUM(J36:O36)</f>
        <v>0</v>
      </c>
      <c r="J36" s="67"/>
      <c r="K36" s="66"/>
      <c r="L36" s="66"/>
      <c r="M36" s="66"/>
      <c r="N36" s="66"/>
      <c r="O36" s="82"/>
      <c r="P36" s="82"/>
    </row>
    <row r="37" spans="1:16" s="71" customFormat="1" ht="97.5" customHeight="1">
      <c r="A37" s="226"/>
      <c r="B37" s="52" t="s">
        <v>62</v>
      </c>
      <c r="C37" s="53" t="s">
        <v>18</v>
      </c>
      <c r="D37" s="53" t="s">
        <v>52</v>
      </c>
      <c r="E37" s="53" t="s">
        <v>63</v>
      </c>
      <c r="F37" s="53" t="s">
        <v>40</v>
      </c>
      <c r="G37" s="55">
        <v>9277</v>
      </c>
      <c r="H37" s="55">
        <f t="shared" si="0"/>
        <v>9645</v>
      </c>
      <c r="I37" s="55">
        <f>9363.5+281.5</f>
        <v>9645</v>
      </c>
      <c r="J37" s="56">
        <v>0</v>
      </c>
      <c r="K37" s="54">
        <v>0</v>
      </c>
      <c r="L37" s="54">
        <v>0</v>
      </c>
      <c r="M37" s="54">
        <v>0</v>
      </c>
      <c r="N37" s="54">
        <v>0</v>
      </c>
      <c r="O37" s="55">
        <f>9363.5</f>
        <v>9363.5</v>
      </c>
      <c r="P37" s="55">
        <f>9363.5</f>
        <v>9363.5</v>
      </c>
    </row>
    <row r="38" spans="1:16" s="71" customFormat="1" ht="65.25" customHeight="1">
      <c r="A38" s="226"/>
      <c r="B38" s="72" t="s">
        <v>64</v>
      </c>
      <c r="C38" s="73" t="s">
        <v>18</v>
      </c>
      <c r="D38" s="73" t="s">
        <v>52</v>
      </c>
      <c r="E38" s="53" t="s">
        <v>65</v>
      </c>
      <c r="F38" s="73" t="s">
        <v>27</v>
      </c>
      <c r="G38" s="55">
        <v>1545</v>
      </c>
      <c r="H38" s="78">
        <f t="shared" si="0"/>
        <v>2839.03834</v>
      </c>
      <c r="I38" s="55">
        <v>1856.4</v>
      </c>
      <c r="J38" s="58">
        <f>40+942.63834</f>
        <v>982.63834</v>
      </c>
      <c r="K38" s="59">
        <v>0</v>
      </c>
      <c r="L38" s="59">
        <v>0</v>
      </c>
      <c r="M38" s="59">
        <v>0</v>
      </c>
      <c r="N38" s="59">
        <v>0</v>
      </c>
      <c r="O38" s="60">
        <v>1914.7</v>
      </c>
      <c r="P38" s="60">
        <v>1966.7</v>
      </c>
    </row>
    <row r="39" spans="1:16" s="71" customFormat="1" ht="33" customHeight="1">
      <c r="A39" s="226"/>
      <c r="B39" s="77" t="s">
        <v>66</v>
      </c>
      <c r="C39" s="73" t="s">
        <v>18</v>
      </c>
      <c r="D39" s="73" t="s">
        <v>52</v>
      </c>
      <c r="E39" s="53" t="s">
        <v>67</v>
      </c>
      <c r="F39" s="73"/>
      <c r="G39" s="60">
        <f>G40</f>
        <v>172.8</v>
      </c>
      <c r="H39" s="55">
        <f t="shared" si="0"/>
        <v>181.1</v>
      </c>
      <c r="I39" s="60">
        <f aca="true" t="shared" si="8" ref="I39:P39">I40</f>
        <v>181.1</v>
      </c>
      <c r="J39" s="58">
        <f t="shared" si="8"/>
        <v>0</v>
      </c>
      <c r="K39" s="59">
        <f t="shared" si="8"/>
        <v>0</v>
      </c>
      <c r="L39" s="59">
        <f t="shared" si="8"/>
        <v>0</v>
      </c>
      <c r="M39" s="59">
        <f t="shared" si="8"/>
        <v>0</v>
      </c>
      <c r="N39" s="59">
        <f t="shared" si="8"/>
        <v>0</v>
      </c>
      <c r="O39" s="60">
        <f t="shared" si="8"/>
        <v>181.1</v>
      </c>
      <c r="P39" s="60">
        <f t="shared" si="8"/>
        <v>181.1</v>
      </c>
    </row>
    <row r="40" spans="1:16" s="71" customFormat="1" ht="45" customHeight="1">
      <c r="A40" s="226"/>
      <c r="B40" s="72" t="s">
        <v>68</v>
      </c>
      <c r="C40" s="73" t="s">
        <v>18</v>
      </c>
      <c r="D40" s="73" t="s">
        <v>52</v>
      </c>
      <c r="E40" s="53" t="s">
        <v>69</v>
      </c>
      <c r="F40" s="73" t="s">
        <v>50</v>
      </c>
      <c r="G40" s="54">
        <v>172.8</v>
      </c>
      <c r="H40" s="55">
        <f t="shared" si="0"/>
        <v>181.1</v>
      </c>
      <c r="I40" s="54">
        <v>181.1</v>
      </c>
      <c r="J40" s="56">
        <v>0</v>
      </c>
      <c r="K40" s="54">
        <v>0</v>
      </c>
      <c r="L40" s="54">
        <v>0</v>
      </c>
      <c r="M40" s="54">
        <v>0</v>
      </c>
      <c r="N40" s="54">
        <v>0</v>
      </c>
      <c r="O40" s="54">
        <v>181.1</v>
      </c>
      <c r="P40" s="54">
        <v>181.1</v>
      </c>
    </row>
    <row r="41" spans="1:16" s="71" customFormat="1" ht="33" customHeight="1">
      <c r="A41" s="226"/>
      <c r="B41" s="77" t="s">
        <v>70</v>
      </c>
      <c r="C41" s="73" t="s">
        <v>18</v>
      </c>
      <c r="D41" s="73" t="s">
        <v>52</v>
      </c>
      <c r="E41" s="53" t="s">
        <v>71</v>
      </c>
      <c r="F41" s="73"/>
      <c r="G41" s="83">
        <v>0</v>
      </c>
      <c r="H41" s="55">
        <f t="shared" si="0"/>
        <v>870</v>
      </c>
      <c r="I41" s="55">
        <f aca="true" t="shared" si="9" ref="I41:P41">I42</f>
        <v>0</v>
      </c>
      <c r="J41" s="56">
        <f t="shared" si="9"/>
        <v>870</v>
      </c>
      <c r="K41" s="55">
        <f t="shared" si="9"/>
        <v>0</v>
      </c>
      <c r="L41" s="55">
        <f t="shared" si="9"/>
        <v>0</v>
      </c>
      <c r="M41" s="55">
        <f t="shared" si="9"/>
        <v>0</v>
      </c>
      <c r="N41" s="55">
        <f t="shared" si="9"/>
        <v>0</v>
      </c>
      <c r="O41" s="55">
        <f t="shared" si="9"/>
        <v>0</v>
      </c>
      <c r="P41" s="55">
        <f t="shared" si="9"/>
        <v>0</v>
      </c>
    </row>
    <row r="42" spans="1:16" s="71" customFormat="1" ht="66" customHeight="1">
      <c r="A42" s="226"/>
      <c r="B42" s="72" t="s">
        <v>64</v>
      </c>
      <c r="C42" s="73" t="s">
        <v>18</v>
      </c>
      <c r="D42" s="73" t="s">
        <v>52</v>
      </c>
      <c r="E42" s="53" t="s">
        <v>72</v>
      </c>
      <c r="F42" s="73" t="s">
        <v>27</v>
      </c>
      <c r="G42" s="84">
        <f>SUM(H42:M42)</f>
        <v>1740</v>
      </c>
      <c r="H42" s="55">
        <f t="shared" si="0"/>
        <v>870</v>
      </c>
      <c r="I42" s="49">
        <v>0</v>
      </c>
      <c r="J42" s="56">
        <f>+870</f>
        <v>870</v>
      </c>
      <c r="K42" s="54">
        <v>0</v>
      </c>
      <c r="L42" s="54">
        <v>0</v>
      </c>
      <c r="M42" s="54">
        <v>0</v>
      </c>
      <c r="N42" s="54">
        <v>0</v>
      </c>
      <c r="O42" s="60">
        <v>0</v>
      </c>
      <c r="P42" s="60">
        <v>0</v>
      </c>
    </row>
    <row r="43" spans="1:16" s="51" customFormat="1" ht="19.5" customHeight="1">
      <c r="A43" s="226"/>
      <c r="B43" s="74" t="s">
        <v>73</v>
      </c>
      <c r="C43" s="75" t="s">
        <v>74</v>
      </c>
      <c r="D43" s="75"/>
      <c r="E43" s="48"/>
      <c r="F43" s="75"/>
      <c r="G43" s="34">
        <f>G44</f>
        <v>199.1</v>
      </c>
      <c r="H43" s="34">
        <f t="shared" si="0"/>
        <v>236.39999999999998</v>
      </c>
      <c r="I43" s="34">
        <f aca="true" t="shared" si="10" ref="I43:P43">I44</f>
        <v>236.39999999999998</v>
      </c>
      <c r="J43" s="50">
        <f t="shared" si="10"/>
        <v>0</v>
      </c>
      <c r="K43" s="49">
        <f t="shared" si="10"/>
        <v>0</v>
      </c>
      <c r="L43" s="49">
        <f t="shared" si="10"/>
        <v>0</v>
      </c>
      <c r="M43" s="49">
        <f t="shared" si="10"/>
        <v>0</v>
      </c>
      <c r="N43" s="49">
        <f t="shared" si="10"/>
        <v>0</v>
      </c>
      <c r="O43" s="34">
        <f t="shared" si="10"/>
        <v>238.7</v>
      </c>
      <c r="P43" s="34">
        <f t="shared" si="10"/>
        <v>247.5</v>
      </c>
    </row>
    <row r="44" spans="1:16" s="51" customFormat="1" ht="27">
      <c r="A44" s="226"/>
      <c r="B44" s="47" t="s">
        <v>75</v>
      </c>
      <c r="C44" s="48" t="s">
        <v>74</v>
      </c>
      <c r="D44" s="48" t="s">
        <v>76</v>
      </c>
      <c r="E44" s="48"/>
      <c r="F44" s="48"/>
      <c r="G44" s="34">
        <f>G46</f>
        <v>199.1</v>
      </c>
      <c r="H44" s="34">
        <f t="shared" si="0"/>
        <v>236.39999999999998</v>
      </c>
      <c r="I44" s="34">
        <f aca="true" t="shared" si="11" ref="I44:P44">I46</f>
        <v>236.39999999999998</v>
      </c>
      <c r="J44" s="50">
        <f t="shared" si="11"/>
        <v>0</v>
      </c>
      <c r="K44" s="49">
        <f t="shared" si="11"/>
        <v>0</v>
      </c>
      <c r="L44" s="49">
        <f t="shared" si="11"/>
        <v>0</v>
      </c>
      <c r="M44" s="49">
        <f t="shared" si="11"/>
        <v>0</v>
      </c>
      <c r="N44" s="49">
        <f t="shared" si="11"/>
        <v>0</v>
      </c>
      <c r="O44" s="34">
        <f t="shared" si="11"/>
        <v>238.7</v>
      </c>
      <c r="P44" s="34">
        <f t="shared" si="11"/>
        <v>247.5</v>
      </c>
    </row>
    <row r="45" spans="1:16" s="71" customFormat="1" ht="18.75" customHeight="1">
      <c r="A45" s="226"/>
      <c r="B45" s="52" t="s">
        <v>34</v>
      </c>
      <c r="C45" s="53" t="s">
        <v>74</v>
      </c>
      <c r="D45" s="53" t="s">
        <v>76</v>
      </c>
      <c r="E45" s="53" t="s">
        <v>35</v>
      </c>
      <c r="F45" s="53"/>
      <c r="G45" s="55">
        <f>G46</f>
        <v>199.1</v>
      </c>
      <c r="H45" s="55">
        <f t="shared" si="0"/>
        <v>236.39999999999998</v>
      </c>
      <c r="I45" s="55">
        <f aca="true" t="shared" si="12" ref="I45:P45">I46</f>
        <v>236.39999999999998</v>
      </c>
      <c r="J45" s="56">
        <f t="shared" si="12"/>
        <v>0</v>
      </c>
      <c r="K45" s="54">
        <f t="shared" si="12"/>
        <v>0</v>
      </c>
      <c r="L45" s="54">
        <f t="shared" si="12"/>
        <v>0</v>
      </c>
      <c r="M45" s="54">
        <f t="shared" si="12"/>
        <v>0</v>
      </c>
      <c r="N45" s="54">
        <f t="shared" si="12"/>
        <v>0</v>
      </c>
      <c r="O45" s="55">
        <f t="shared" si="12"/>
        <v>238.7</v>
      </c>
      <c r="P45" s="55">
        <f t="shared" si="12"/>
        <v>247.5</v>
      </c>
    </row>
    <row r="46" spans="1:16" s="71" customFormat="1" ht="27">
      <c r="A46" s="226"/>
      <c r="B46" s="52" t="s">
        <v>36</v>
      </c>
      <c r="C46" s="53" t="s">
        <v>74</v>
      </c>
      <c r="D46" s="53" t="s">
        <v>76</v>
      </c>
      <c r="E46" s="53" t="s">
        <v>37</v>
      </c>
      <c r="F46" s="53"/>
      <c r="G46" s="54">
        <f>G47+G48</f>
        <v>199.1</v>
      </c>
      <c r="H46" s="55">
        <f t="shared" si="0"/>
        <v>236.39999999999998</v>
      </c>
      <c r="I46" s="54">
        <f>I47+I48</f>
        <v>236.39999999999998</v>
      </c>
      <c r="J46" s="56">
        <f>SUM(J47:J48)</f>
        <v>0</v>
      </c>
      <c r="K46" s="54">
        <f>SUM(K47:K48)</f>
        <v>0</v>
      </c>
      <c r="L46" s="54">
        <f>SUM(L47:L48)</f>
        <v>0</v>
      </c>
      <c r="M46" s="54">
        <f>SUM(M47:M48)</f>
        <v>0</v>
      </c>
      <c r="N46" s="54">
        <f>SUM(N47:N48)</f>
        <v>0</v>
      </c>
      <c r="O46" s="54">
        <f>O47+O48</f>
        <v>238.7</v>
      </c>
      <c r="P46" s="54">
        <f>P47+P48</f>
        <v>247.5</v>
      </c>
    </row>
    <row r="47" spans="1:16" s="71" customFormat="1" ht="111" customHeight="1">
      <c r="A47" s="226"/>
      <c r="B47" s="52" t="s">
        <v>77</v>
      </c>
      <c r="C47" s="53" t="s">
        <v>74</v>
      </c>
      <c r="D47" s="53" t="s">
        <v>76</v>
      </c>
      <c r="E47" s="53" t="s">
        <v>78</v>
      </c>
      <c r="F47" s="53" t="s">
        <v>40</v>
      </c>
      <c r="G47" s="54">
        <v>189.6</v>
      </c>
      <c r="H47" s="85">
        <f t="shared" si="0"/>
        <v>193.72086</v>
      </c>
      <c r="I47" s="54">
        <v>189.6</v>
      </c>
      <c r="J47" s="56">
        <v>4.12086</v>
      </c>
      <c r="K47" s="54">
        <v>0</v>
      </c>
      <c r="L47" s="54">
        <v>0</v>
      </c>
      <c r="M47" s="54"/>
      <c r="N47" s="54"/>
      <c r="O47" s="54">
        <v>189.6</v>
      </c>
      <c r="P47" s="54">
        <v>189.6</v>
      </c>
    </row>
    <row r="48" spans="1:16" s="71" customFormat="1" ht="67.5" customHeight="1">
      <c r="A48" s="226"/>
      <c r="B48" s="52" t="s">
        <v>79</v>
      </c>
      <c r="C48" s="53" t="s">
        <v>74</v>
      </c>
      <c r="D48" s="53" t="s">
        <v>76</v>
      </c>
      <c r="E48" s="53" t="s">
        <v>78</v>
      </c>
      <c r="F48" s="53" t="s">
        <v>27</v>
      </c>
      <c r="G48" s="54">
        <v>9.5</v>
      </c>
      <c r="H48" s="85">
        <f t="shared" si="0"/>
        <v>42.67914</v>
      </c>
      <c r="I48" s="54">
        <v>46.8</v>
      </c>
      <c r="J48" s="58">
        <v>-4.12086</v>
      </c>
      <c r="K48" s="59">
        <v>0</v>
      </c>
      <c r="L48" s="59">
        <v>0</v>
      </c>
      <c r="M48" s="59"/>
      <c r="N48" s="59">
        <v>0</v>
      </c>
      <c r="O48" s="54">
        <v>49.1</v>
      </c>
      <c r="P48" s="54">
        <v>57.9</v>
      </c>
    </row>
    <row r="49" spans="1:17" s="51" customFormat="1" ht="32.25" customHeight="1">
      <c r="A49" s="226"/>
      <c r="B49" s="47" t="s">
        <v>80</v>
      </c>
      <c r="C49" s="48" t="s">
        <v>76</v>
      </c>
      <c r="D49" s="48"/>
      <c r="E49" s="48"/>
      <c r="F49" s="48"/>
      <c r="G49" s="49">
        <f>G50+G54</f>
        <v>620.4</v>
      </c>
      <c r="H49" s="34">
        <f t="shared" si="0"/>
        <v>504.1</v>
      </c>
      <c r="I49" s="34">
        <f>I50+I54</f>
        <v>504.1</v>
      </c>
      <c r="J49" s="86">
        <f aca="true" t="shared" si="13" ref="J49:P49">SUM(J50,J54)</f>
        <v>0</v>
      </c>
      <c r="K49" s="34">
        <f t="shared" si="13"/>
        <v>0</v>
      </c>
      <c r="L49" s="34">
        <f t="shared" si="13"/>
        <v>0</v>
      </c>
      <c r="M49" s="34">
        <f t="shared" si="13"/>
        <v>0</v>
      </c>
      <c r="N49" s="34">
        <f t="shared" si="13"/>
        <v>0</v>
      </c>
      <c r="O49" s="34">
        <f t="shared" si="13"/>
        <v>200</v>
      </c>
      <c r="P49" s="34">
        <f t="shared" si="13"/>
        <v>200</v>
      </c>
      <c r="Q49" s="87"/>
    </row>
    <row r="50" spans="1:16" s="51" customFormat="1" ht="13.5" hidden="1">
      <c r="A50" s="226"/>
      <c r="B50" s="47" t="s">
        <v>81</v>
      </c>
      <c r="C50" s="48" t="s">
        <v>76</v>
      </c>
      <c r="D50" s="48" t="s">
        <v>82</v>
      </c>
      <c r="E50" s="48"/>
      <c r="F50" s="48"/>
      <c r="G50" s="34">
        <f>G51</f>
        <v>0</v>
      </c>
      <c r="H50" s="34">
        <f t="shared" si="0"/>
        <v>0</v>
      </c>
      <c r="I50" s="34">
        <f>I51</f>
        <v>0</v>
      </c>
      <c r="J50" s="86">
        <f>J51</f>
        <v>0</v>
      </c>
      <c r="K50" s="34">
        <f>K51</f>
        <v>0</v>
      </c>
      <c r="L50" s="34">
        <f>L51</f>
        <v>0</v>
      </c>
      <c r="M50" s="34">
        <f>M51</f>
        <v>0</v>
      </c>
      <c r="N50" s="34">
        <f>N51</f>
        <v>0</v>
      </c>
      <c r="O50" s="34">
        <f>O51</f>
        <v>0</v>
      </c>
      <c r="P50" s="34">
        <f>P51</f>
        <v>0</v>
      </c>
    </row>
    <row r="51" spans="1:16" s="71" customFormat="1" ht="69" hidden="1">
      <c r="A51" s="226"/>
      <c r="B51" s="52" t="s">
        <v>83</v>
      </c>
      <c r="C51" s="53" t="s">
        <v>76</v>
      </c>
      <c r="D51" s="53" t="s">
        <v>82</v>
      </c>
      <c r="E51" s="53" t="s">
        <v>74</v>
      </c>
      <c r="F51" s="53"/>
      <c r="G51" s="55">
        <f>G52</f>
        <v>0</v>
      </c>
      <c r="H51" s="34">
        <f t="shared" si="0"/>
        <v>0</v>
      </c>
      <c r="I51" s="55">
        <f>I52</f>
        <v>0</v>
      </c>
      <c r="J51" s="76">
        <f>J52</f>
        <v>0</v>
      </c>
      <c r="K51" s="55">
        <f>K52</f>
        <v>0</v>
      </c>
      <c r="L51" s="55">
        <f>L52</f>
        <v>0</v>
      </c>
      <c r="M51" s="55">
        <f>M52</f>
        <v>0</v>
      </c>
      <c r="N51" s="55">
        <f>N52</f>
        <v>0</v>
      </c>
      <c r="O51" s="55">
        <f>O52</f>
        <v>0</v>
      </c>
      <c r="P51" s="55">
        <f>P52</f>
        <v>0</v>
      </c>
    </row>
    <row r="52" spans="1:16" s="71" customFormat="1" ht="44.25" customHeight="1" hidden="1">
      <c r="A52" s="226"/>
      <c r="B52" s="52" t="s">
        <v>84</v>
      </c>
      <c r="C52" s="53" t="s">
        <v>76</v>
      </c>
      <c r="D52" s="53" t="s">
        <v>82</v>
      </c>
      <c r="E52" s="53" t="s">
        <v>85</v>
      </c>
      <c r="F52" s="53"/>
      <c r="G52" s="55">
        <f>G53</f>
        <v>0</v>
      </c>
      <c r="H52" s="34">
        <f t="shared" si="0"/>
        <v>0</v>
      </c>
      <c r="I52" s="55">
        <f>I53</f>
        <v>0</v>
      </c>
      <c r="J52" s="76">
        <f>J53</f>
        <v>0</v>
      </c>
      <c r="K52" s="55">
        <f>K53</f>
        <v>0</v>
      </c>
      <c r="L52" s="55">
        <f>L53</f>
        <v>0</v>
      </c>
      <c r="M52" s="55"/>
      <c r="N52" s="55"/>
      <c r="O52" s="55">
        <f>O53</f>
        <v>0</v>
      </c>
      <c r="P52" s="55">
        <f>P53</f>
        <v>0</v>
      </c>
    </row>
    <row r="53" spans="1:16" s="71" customFormat="1" ht="64.5" customHeight="1" hidden="1">
      <c r="A53" s="226"/>
      <c r="B53" s="52" t="s">
        <v>86</v>
      </c>
      <c r="C53" s="53" t="s">
        <v>76</v>
      </c>
      <c r="D53" s="53" t="s">
        <v>82</v>
      </c>
      <c r="E53" s="53" t="s">
        <v>87</v>
      </c>
      <c r="F53" s="53" t="s">
        <v>27</v>
      </c>
      <c r="G53" s="55">
        <v>0</v>
      </c>
      <c r="H53" s="34">
        <f t="shared" si="0"/>
        <v>0</v>
      </c>
      <c r="I53" s="55">
        <v>0</v>
      </c>
      <c r="J53" s="76">
        <v>0</v>
      </c>
      <c r="K53" s="55">
        <v>0</v>
      </c>
      <c r="L53" s="55">
        <v>0</v>
      </c>
      <c r="M53" s="55"/>
      <c r="N53" s="55"/>
      <c r="O53" s="55">
        <v>0</v>
      </c>
      <c r="P53" s="60">
        <v>0</v>
      </c>
    </row>
    <row r="54" spans="1:16" s="51" customFormat="1" ht="55.5" customHeight="1">
      <c r="A54" s="226"/>
      <c r="B54" s="47" t="s">
        <v>88</v>
      </c>
      <c r="C54" s="48" t="s">
        <v>76</v>
      </c>
      <c r="D54" s="48" t="s">
        <v>89</v>
      </c>
      <c r="E54" s="48"/>
      <c r="F54" s="48"/>
      <c r="G54" s="49">
        <f>G55+G58</f>
        <v>620.4</v>
      </c>
      <c r="H54" s="34">
        <f t="shared" si="0"/>
        <v>504.1</v>
      </c>
      <c r="I54" s="34">
        <f aca="true" t="shared" si="14" ref="I54:P54">I55+I58</f>
        <v>504.1</v>
      </c>
      <c r="J54" s="86">
        <f t="shared" si="14"/>
        <v>0</v>
      </c>
      <c r="K54" s="34">
        <f t="shared" si="14"/>
        <v>0</v>
      </c>
      <c r="L54" s="34">
        <f t="shared" si="14"/>
        <v>0</v>
      </c>
      <c r="M54" s="34">
        <f t="shared" si="14"/>
        <v>0</v>
      </c>
      <c r="N54" s="34">
        <f t="shared" si="14"/>
        <v>0</v>
      </c>
      <c r="O54" s="34">
        <f t="shared" si="14"/>
        <v>200</v>
      </c>
      <c r="P54" s="34">
        <f t="shared" si="14"/>
        <v>200</v>
      </c>
    </row>
    <row r="55" spans="1:16" s="51" customFormat="1" ht="69.75" customHeight="1">
      <c r="A55" s="226"/>
      <c r="B55" s="52" t="s">
        <v>83</v>
      </c>
      <c r="C55" s="53" t="s">
        <v>76</v>
      </c>
      <c r="D55" s="53" t="s">
        <v>89</v>
      </c>
      <c r="E55" s="53" t="s">
        <v>74</v>
      </c>
      <c r="F55" s="53"/>
      <c r="G55" s="55">
        <v>319</v>
      </c>
      <c r="H55" s="55">
        <f t="shared" si="0"/>
        <v>200</v>
      </c>
      <c r="I55" s="55">
        <f>I56</f>
        <v>200</v>
      </c>
      <c r="J55" s="76">
        <f>J56</f>
        <v>0</v>
      </c>
      <c r="K55" s="55">
        <f>K56</f>
        <v>0</v>
      </c>
      <c r="L55" s="55">
        <f>L56</f>
        <v>0</v>
      </c>
      <c r="M55" s="55">
        <f>M56</f>
        <v>0</v>
      </c>
      <c r="N55" s="55">
        <f>N56</f>
        <v>0</v>
      </c>
      <c r="O55" s="55">
        <f>O56</f>
        <v>100</v>
      </c>
      <c r="P55" s="55">
        <f>P56</f>
        <v>100</v>
      </c>
    </row>
    <row r="56" spans="1:16" s="51" customFormat="1" ht="45.75" customHeight="1">
      <c r="A56" s="226"/>
      <c r="B56" s="52" t="s">
        <v>84</v>
      </c>
      <c r="C56" s="53" t="s">
        <v>76</v>
      </c>
      <c r="D56" s="53" t="s">
        <v>89</v>
      </c>
      <c r="E56" s="53" t="s">
        <v>85</v>
      </c>
      <c r="F56" s="53"/>
      <c r="G56" s="55">
        <v>319</v>
      </c>
      <c r="H56" s="55">
        <f t="shared" si="0"/>
        <v>200</v>
      </c>
      <c r="I56" s="55">
        <f>I57</f>
        <v>200</v>
      </c>
      <c r="J56" s="56">
        <f>J57</f>
        <v>0</v>
      </c>
      <c r="K56" s="54">
        <f>K57</f>
        <v>0</v>
      </c>
      <c r="L56" s="54">
        <f>L57</f>
        <v>0</v>
      </c>
      <c r="M56" s="54"/>
      <c r="N56" s="54"/>
      <c r="O56" s="55">
        <f>O57</f>
        <v>100</v>
      </c>
      <c r="P56" s="55">
        <f>P57</f>
        <v>100</v>
      </c>
    </row>
    <row r="57" spans="1:16" s="51" customFormat="1" ht="66.75" customHeight="1">
      <c r="A57" s="226"/>
      <c r="B57" s="52" t="s">
        <v>86</v>
      </c>
      <c r="C57" s="53" t="s">
        <v>76</v>
      </c>
      <c r="D57" s="53" t="s">
        <v>89</v>
      </c>
      <c r="E57" s="53" t="s">
        <v>87</v>
      </c>
      <c r="F57" s="53" t="s">
        <v>27</v>
      </c>
      <c r="G57" s="55">
        <v>319</v>
      </c>
      <c r="H57" s="55">
        <f t="shared" si="0"/>
        <v>200</v>
      </c>
      <c r="I57" s="55">
        <v>200</v>
      </c>
      <c r="J57" s="56">
        <v>0</v>
      </c>
      <c r="K57" s="54">
        <v>0</v>
      </c>
      <c r="L57" s="54">
        <v>0</v>
      </c>
      <c r="M57" s="54"/>
      <c r="N57" s="54"/>
      <c r="O57" s="55">
        <v>100</v>
      </c>
      <c r="P57" s="60">
        <v>100</v>
      </c>
    </row>
    <row r="58" spans="1:16" s="71" customFormat="1" ht="54.75">
      <c r="A58" s="226"/>
      <c r="B58" s="72" t="s">
        <v>90</v>
      </c>
      <c r="C58" s="53" t="s">
        <v>76</v>
      </c>
      <c r="D58" s="53" t="s">
        <v>89</v>
      </c>
      <c r="E58" s="53" t="s">
        <v>47</v>
      </c>
      <c r="F58" s="53"/>
      <c r="G58" s="54">
        <v>301.4</v>
      </c>
      <c r="H58" s="55">
        <f t="shared" si="0"/>
        <v>304.1</v>
      </c>
      <c r="I58" s="55">
        <f>I59</f>
        <v>304.1</v>
      </c>
      <c r="J58" s="56">
        <f>J59</f>
        <v>0</v>
      </c>
      <c r="K58" s="54">
        <f>K59</f>
        <v>0</v>
      </c>
      <c r="L58" s="54">
        <f>L59</f>
        <v>0</v>
      </c>
      <c r="M58" s="54">
        <f>M59</f>
        <v>0</v>
      </c>
      <c r="N58" s="54">
        <f>N59</f>
        <v>0</v>
      </c>
      <c r="O58" s="55">
        <f>O59</f>
        <v>100</v>
      </c>
      <c r="P58" s="55">
        <f>P59</f>
        <v>100</v>
      </c>
    </row>
    <row r="59" spans="1:16" s="71" customFormat="1" ht="109.5" customHeight="1">
      <c r="A59" s="226"/>
      <c r="B59" s="52" t="s">
        <v>91</v>
      </c>
      <c r="C59" s="53" t="s">
        <v>76</v>
      </c>
      <c r="D59" s="53" t="s">
        <v>89</v>
      </c>
      <c r="E59" s="53" t="s">
        <v>92</v>
      </c>
      <c r="F59" s="53"/>
      <c r="G59" s="54">
        <v>304.1</v>
      </c>
      <c r="H59" s="55">
        <f t="shared" si="0"/>
        <v>304.1</v>
      </c>
      <c r="I59" s="55">
        <f>I60</f>
        <v>304.1</v>
      </c>
      <c r="J59" s="56">
        <f>J60</f>
        <v>0</v>
      </c>
      <c r="K59" s="54">
        <f>K60</f>
        <v>0</v>
      </c>
      <c r="L59" s="54">
        <f>L60</f>
        <v>0</v>
      </c>
      <c r="M59" s="54"/>
      <c r="N59" s="54"/>
      <c r="O59" s="55">
        <f>O60</f>
        <v>100</v>
      </c>
      <c r="P59" s="55">
        <f>P60</f>
        <v>100</v>
      </c>
    </row>
    <row r="60" spans="1:16" s="71" customFormat="1" ht="55.5" customHeight="1">
      <c r="A60" s="226"/>
      <c r="B60" s="72" t="s">
        <v>93</v>
      </c>
      <c r="C60" s="73" t="s">
        <v>76</v>
      </c>
      <c r="D60" s="73" t="s">
        <v>89</v>
      </c>
      <c r="E60" s="73" t="s">
        <v>94</v>
      </c>
      <c r="F60" s="73" t="s">
        <v>27</v>
      </c>
      <c r="G60" s="54">
        <v>304.1</v>
      </c>
      <c r="H60" s="55">
        <f t="shared" si="0"/>
        <v>304.1</v>
      </c>
      <c r="I60" s="55">
        <v>304.1</v>
      </c>
      <c r="J60" s="76">
        <v>0</v>
      </c>
      <c r="K60" s="55">
        <v>0</v>
      </c>
      <c r="L60" s="55">
        <v>0</v>
      </c>
      <c r="M60" s="55"/>
      <c r="N60" s="55"/>
      <c r="O60" s="55">
        <v>100</v>
      </c>
      <c r="P60" s="55">
        <v>100</v>
      </c>
    </row>
    <row r="61" spans="1:16" s="71" customFormat="1" ht="13.5">
      <c r="A61" s="226"/>
      <c r="B61" s="47" t="s">
        <v>95</v>
      </c>
      <c r="C61" s="88" t="s">
        <v>20</v>
      </c>
      <c r="D61" s="88"/>
      <c r="E61" s="73"/>
      <c r="F61" s="73"/>
      <c r="G61" s="34">
        <f>SUM(G62,G66)</f>
        <v>0</v>
      </c>
      <c r="H61" s="34">
        <f t="shared" si="0"/>
        <v>281.1</v>
      </c>
      <c r="I61" s="34">
        <f aca="true" t="shared" si="15" ref="I61:P61">SUM(I62,I66)</f>
        <v>281.1</v>
      </c>
      <c r="J61" s="50">
        <f t="shared" si="15"/>
        <v>0</v>
      </c>
      <c r="K61" s="49">
        <f t="shared" si="15"/>
        <v>0</v>
      </c>
      <c r="L61" s="49">
        <f t="shared" si="15"/>
        <v>0</v>
      </c>
      <c r="M61" s="49">
        <f t="shared" si="15"/>
        <v>0</v>
      </c>
      <c r="N61" s="49">
        <f t="shared" si="15"/>
        <v>0</v>
      </c>
      <c r="O61" s="34">
        <f t="shared" si="15"/>
        <v>295.6</v>
      </c>
      <c r="P61" s="34">
        <f t="shared" si="15"/>
        <v>295.6</v>
      </c>
    </row>
    <row r="62" spans="1:16" s="71" customFormat="1" ht="15">
      <c r="A62" s="226"/>
      <c r="B62" s="47" t="s">
        <v>96</v>
      </c>
      <c r="C62" s="88" t="s">
        <v>20</v>
      </c>
      <c r="D62" s="88" t="s">
        <v>18</v>
      </c>
      <c r="E62" s="89"/>
      <c r="F62" s="90"/>
      <c r="G62" s="55">
        <f>G63</f>
        <v>0</v>
      </c>
      <c r="H62" s="55">
        <f t="shared" si="0"/>
        <v>281.1</v>
      </c>
      <c r="I62" s="55">
        <f>I63</f>
        <v>281.1</v>
      </c>
      <c r="J62" s="56">
        <f>J63</f>
        <v>0</v>
      </c>
      <c r="K62" s="54">
        <f>K63</f>
        <v>0</v>
      </c>
      <c r="L62" s="54">
        <f>L63</f>
        <v>0</v>
      </c>
      <c r="M62" s="54">
        <f>M63</f>
        <v>0</v>
      </c>
      <c r="N62" s="54">
        <f>N63</f>
        <v>0</v>
      </c>
      <c r="O62" s="55">
        <f>O63</f>
        <v>295.6</v>
      </c>
      <c r="P62" s="55">
        <f>P63</f>
        <v>295.6</v>
      </c>
    </row>
    <row r="63" spans="1:16" s="71" customFormat="1" ht="15">
      <c r="A63" s="226"/>
      <c r="B63" s="91" t="s">
        <v>97</v>
      </c>
      <c r="C63" s="53" t="s">
        <v>20</v>
      </c>
      <c r="D63" s="53" t="s">
        <v>18</v>
      </c>
      <c r="E63" s="92">
        <v>99</v>
      </c>
      <c r="F63" s="90"/>
      <c r="G63" s="55">
        <f>G64</f>
        <v>0</v>
      </c>
      <c r="H63" s="55">
        <f t="shared" si="0"/>
        <v>281.1</v>
      </c>
      <c r="I63" s="55">
        <f>I64</f>
        <v>281.1</v>
      </c>
      <c r="J63" s="56">
        <f>J64</f>
        <v>0</v>
      </c>
      <c r="K63" s="54">
        <f>K64</f>
        <v>0</v>
      </c>
      <c r="L63" s="54">
        <f>L64</f>
        <v>0</v>
      </c>
      <c r="M63" s="54">
        <f>M64</f>
        <v>0</v>
      </c>
      <c r="N63" s="54">
        <f>N64</f>
        <v>0</v>
      </c>
      <c r="O63" s="55">
        <f>O64</f>
        <v>295.6</v>
      </c>
      <c r="P63" s="55">
        <f>P64</f>
        <v>295.6</v>
      </c>
    </row>
    <row r="64" spans="1:16" s="71" customFormat="1" ht="15">
      <c r="A64" s="226"/>
      <c r="B64" s="91" t="s">
        <v>98</v>
      </c>
      <c r="C64" s="53" t="s">
        <v>20</v>
      </c>
      <c r="D64" s="53" t="s">
        <v>18</v>
      </c>
      <c r="E64" s="92" t="s">
        <v>99</v>
      </c>
      <c r="F64" s="90"/>
      <c r="G64" s="55">
        <f>G65</f>
        <v>0</v>
      </c>
      <c r="H64" s="55">
        <f t="shared" si="0"/>
        <v>281.1</v>
      </c>
      <c r="I64" s="55">
        <f>I65</f>
        <v>281.1</v>
      </c>
      <c r="J64" s="56">
        <f>J65</f>
        <v>0</v>
      </c>
      <c r="K64" s="54">
        <f>K65</f>
        <v>0</v>
      </c>
      <c r="L64" s="54">
        <f>L65</f>
        <v>0</v>
      </c>
      <c r="M64" s="54">
        <f>M65</f>
        <v>0</v>
      </c>
      <c r="N64" s="54">
        <f>N65</f>
        <v>0</v>
      </c>
      <c r="O64" s="55">
        <f>O65</f>
        <v>295.6</v>
      </c>
      <c r="P64" s="55">
        <f>P65</f>
        <v>295.6</v>
      </c>
    </row>
    <row r="65" spans="1:16" s="71" customFormat="1" ht="69">
      <c r="A65" s="226"/>
      <c r="B65" s="52" t="s">
        <v>100</v>
      </c>
      <c r="C65" s="53" t="s">
        <v>20</v>
      </c>
      <c r="D65" s="53" t="s">
        <v>18</v>
      </c>
      <c r="E65" s="53" t="s">
        <v>101</v>
      </c>
      <c r="F65" s="53" t="s">
        <v>50</v>
      </c>
      <c r="G65" s="34">
        <f>G70+G71</f>
        <v>0</v>
      </c>
      <c r="H65" s="55">
        <f t="shared" si="0"/>
        <v>281.1</v>
      </c>
      <c r="I65" s="54">
        <f>I70+I71</f>
        <v>281.1</v>
      </c>
      <c r="J65" s="56"/>
      <c r="K65" s="54"/>
      <c r="L65" s="54"/>
      <c r="M65" s="54"/>
      <c r="N65" s="54"/>
      <c r="O65" s="54">
        <v>295.6</v>
      </c>
      <c r="P65" s="54">
        <v>295.6</v>
      </c>
    </row>
    <row r="66" spans="1:16" s="51" customFormat="1" ht="27" hidden="1">
      <c r="A66" s="226"/>
      <c r="B66" s="93" t="s">
        <v>102</v>
      </c>
      <c r="C66" s="40" t="s">
        <v>20</v>
      </c>
      <c r="D66" s="40" t="s">
        <v>103</v>
      </c>
      <c r="E66" s="40"/>
      <c r="F66" s="40"/>
      <c r="G66" s="49">
        <f>SUM(H66:M66)</f>
        <v>0</v>
      </c>
      <c r="H66" s="94">
        <f t="shared" si="0"/>
        <v>0</v>
      </c>
      <c r="I66" s="95">
        <f>SUM(J66:O66)</f>
        <v>0</v>
      </c>
      <c r="J66" s="96">
        <f>J67</f>
        <v>0</v>
      </c>
      <c r="K66" s="95">
        <f>K67</f>
        <v>0</v>
      </c>
      <c r="L66" s="95">
        <f>L67</f>
        <v>0</v>
      </c>
      <c r="M66" s="95"/>
      <c r="N66" s="95"/>
      <c r="O66" s="97">
        <f>O67</f>
        <v>0</v>
      </c>
      <c r="P66" s="97">
        <f>P67</f>
        <v>0</v>
      </c>
    </row>
    <row r="67" spans="1:16" s="71" customFormat="1" ht="15" hidden="1">
      <c r="A67" s="226"/>
      <c r="B67" s="98" t="s">
        <v>97</v>
      </c>
      <c r="C67" s="33" t="s">
        <v>20</v>
      </c>
      <c r="D67" s="33" t="s">
        <v>103</v>
      </c>
      <c r="E67" s="99">
        <v>99</v>
      </c>
      <c r="F67" s="100"/>
      <c r="G67" s="49">
        <f>SUM(H67:M67)</f>
        <v>0</v>
      </c>
      <c r="H67" s="94">
        <f t="shared" si="0"/>
        <v>0</v>
      </c>
      <c r="I67" s="95">
        <f>SUM(J67:O67)</f>
        <v>0</v>
      </c>
      <c r="J67" s="67">
        <f>J68</f>
        <v>0</v>
      </c>
      <c r="K67" s="66">
        <f>K68</f>
        <v>0</v>
      </c>
      <c r="L67" s="66">
        <f>L68</f>
        <v>0</v>
      </c>
      <c r="M67" s="66"/>
      <c r="N67" s="66"/>
      <c r="O67" s="65">
        <f>O68</f>
        <v>0</v>
      </c>
      <c r="P67" s="65">
        <f>P68</f>
        <v>0</v>
      </c>
    </row>
    <row r="68" spans="1:16" s="71" customFormat="1" ht="15" hidden="1">
      <c r="A68" s="226"/>
      <c r="B68" s="98" t="s">
        <v>98</v>
      </c>
      <c r="C68" s="33" t="s">
        <v>20</v>
      </c>
      <c r="D68" s="33" t="s">
        <v>103</v>
      </c>
      <c r="E68" s="99" t="s">
        <v>99</v>
      </c>
      <c r="F68" s="100"/>
      <c r="G68" s="49">
        <f>SUM(H68:M68)</f>
        <v>0</v>
      </c>
      <c r="H68" s="94">
        <f t="shared" si="0"/>
        <v>0</v>
      </c>
      <c r="I68" s="95">
        <f>SUM(J68:O68)</f>
        <v>0</v>
      </c>
      <c r="J68" s="67">
        <v>0</v>
      </c>
      <c r="K68" s="66">
        <v>0</v>
      </c>
      <c r="L68" s="66">
        <v>0</v>
      </c>
      <c r="M68" s="66"/>
      <c r="N68" s="66"/>
      <c r="O68" s="65">
        <f>O69</f>
        <v>0</v>
      </c>
      <c r="P68" s="65">
        <f>P69</f>
        <v>0</v>
      </c>
    </row>
    <row r="69" spans="1:16" s="71" customFormat="1" ht="69" hidden="1">
      <c r="A69" s="226"/>
      <c r="B69" s="101" t="s">
        <v>100</v>
      </c>
      <c r="C69" s="33" t="s">
        <v>20</v>
      </c>
      <c r="D69" s="33" t="s">
        <v>103</v>
      </c>
      <c r="E69" s="33" t="s">
        <v>101</v>
      </c>
      <c r="F69" s="33" t="s">
        <v>50</v>
      </c>
      <c r="G69" s="49">
        <f>SUM(H69:M69)</f>
        <v>0</v>
      </c>
      <c r="H69" s="94">
        <f t="shared" si="0"/>
        <v>0</v>
      </c>
      <c r="I69" s="95">
        <f>SUM(J69:O69)</f>
        <v>0</v>
      </c>
      <c r="J69" s="67">
        <v>0</v>
      </c>
      <c r="K69" s="66">
        <v>0</v>
      </c>
      <c r="L69" s="66">
        <v>0</v>
      </c>
      <c r="M69" s="66"/>
      <c r="N69" s="66"/>
      <c r="O69" s="82">
        <v>0</v>
      </c>
      <c r="P69" s="82">
        <v>0</v>
      </c>
    </row>
    <row r="70" spans="1:16" s="71" customFormat="1" ht="14.25">
      <c r="A70" s="226"/>
      <c r="B70" s="102" t="s">
        <v>104</v>
      </c>
      <c r="C70" s="103"/>
      <c r="D70" s="103"/>
      <c r="E70" s="103"/>
      <c r="F70" s="103"/>
      <c r="G70" s="104">
        <v>0</v>
      </c>
      <c r="H70" s="105">
        <v>281.1</v>
      </c>
      <c r="I70" s="104">
        <v>281.1</v>
      </c>
      <c r="J70" s="106"/>
      <c r="K70" s="107"/>
      <c r="L70" s="107"/>
      <c r="M70" s="107"/>
      <c r="N70" s="107"/>
      <c r="O70" s="108">
        <v>281.1</v>
      </c>
      <c r="P70" s="108">
        <v>281.1</v>
      </c>
    </row>
    <row r="71" spans="1:16" s="71" customFormat="1" ht="23.25" customHeight="1" hidden="1">
      <c r="A71" s="226"/>
      <c r="B71" s="102" t="s">
        <v>105</v>
      </c>
      <c r="C71" s="103"/>
      <c r="D71" s="103"/>
      <c r="E71" s="103"/>
      <c r="F71" s="103"/>
      <c r="G71" s="104">
        <v>0</v>
      </c>
      <c r="H71" s="109">
        <v>0</v>
      </c>
      <c r="I71" s="104">
        <v>0</v>
      </c>
      <c r="J71" s="106"/>
      <c r="K71" s="107"/>
      <c r="L71" s="107"/>
      <c r="M71" s="107"/>
      <c r="N71" s="107"/>
      <c r="O71" s="104">
        <v>0</v>
      </c>
      <c r="P71" s="104">
        <v>0</v>
      </c>
    </row>
    <row r="72" spans="1:16" s="51" customFormat="1" ht="13.5">
      <c r="A72" s="226"/>
      <c r="B72" s="110" t="s">
        <v>106</v>
      </c>
      <c r="C72" s="111" t="s">
        <v>22</v>
      </c>
      <c r="D72" s="111"/>
      <c r="E72" s="111"/>
      <c r="F72" s="111"/>
      <c r="G72" s="34">
        <f>G73+G82</f>
        <v>4355.665</v>
      </c>
      <c r="H72" s="112">
        <f aca="true" t="shared" si="16" ref="H72:H121">SUM(I72:N72)</f>
        <v>5264.5653</v>
      </c>
      <c r="I72" s="113">
        <f>I73+I82</f>
        <v>4274.74</v>
      </c>
      <c r="J72" s="114">
        <f>J73+J82</f>
        <v>989.8253</v>
      </c>
      <c r="K72" s="115">
        <f>K73+K82</f>
        <v>0</v>
      </c>
      <c r="L72" s="115">
        <f>L73+L82</f>
        <v>0</v>
      </c>
      <c r="M72" s="115">
        <f>M82</f>
        <v>0</v>
      </c>
      <c r="N72" s="115">
        <f>N73+N82</f>
        <v>0</v>
      </c>
      <c r="O72" s="113">
        <f>O73+O82</f>
        <v>3893.94</v>
      </c>
      <c r="P72" s="113">
        <f>P73+P82</f>
        <v>4230.9400000000005</v>
      </c>
    </row>
    <row r="73" spans="1:16" s="51" customFormat="1" ht="13.5">
      <c r="A73" s="226"/>
      <c r="B73" s="110" t="s">
        <v>107</v>
      </c>
      <c r="C73" s="111" t="s">
        <v>22</v>
      </c>
      <c r="D73" s="111" t="s">
        <v>18</v>
      </c>
      <c r="E73" s="111"/>
      <c r="F73" s="111"/>
      <c r="G73" s="45">
        <f>G74+G79</f>
        <v>165</v>
      </c>
      <c r="H73" s="112">
        <f t="shared" si="16"/>
        <v>272.8223</v>
      </c>
      <c r="I73" s="116">
        <f>I74+I79</f>
        <v>157.5</v>
      </c>
      <c r="J73" s="117">
        <f>J74+J79</f>
        <v>115.3223</v>
      </c>
      <c r="K73" s="118">
        <f>K74+K79</f>
        <v>0</v>
      </c>
      <c r="L73" s="118">
        <f>L74+L79</f>
        <v>0</v>
      </c>
      <c r="M73" s="118">
        <f>M74+M79</f>
        <v>0</v>
      </c>
      <c r="N73" s="118">
        <f>N74</f>
        <v>0</v>
      </c>
      <c r="O73" s="116">
        <f>O74+O79</f>
        <v>157.5</v>
      </c>
      <c r="P73" s="116">
        <f>P74+P79</f>
        <v>157.5</v>
      </c>
    </row>
    <row r="74" spans="1:16" s="71" customFormat="1" ht="54.75">
      <c r="A74" s="226"/>
      <c r="B74" s="119" t="s">
        <v>108</v>
      </c>
      <c r="C74" s="120" t="s">
        <v>22</v>
      </c>
      <c r="D74" s="120" t="s">
        <v>18</v>
      </c>
      <c r="E74" s="120" t="s">
        <v>18</v>
      </c>
      <c r="F74" s="120"/>
      <c r="G74" s="60">
        <f>G75+G77</f>
        <v>165</v>
      </c>
      <c r="H74" s="121">
        <f t="shared" si="16"/>
        <v>272.8223</v>
      </c>
      <c r="I74" s="122">
        <f>I75+I77</f>
        <v>157.5</v>
      </c>
      <c r="J74" s="123">
        <f>J75+J77</f>
        <v>115.3223</v>
      </c>
      <c r="K74" s="124">
        <f>K75+K77</f>
        <v>0</v>
      </c>
      <c r="L74" s="124">
        <f>L75+L77</f>
        <v>0</v>
      </c>
      <c r="M74" s="124">
        <f>M75+M77</f>
        <v>0</v>
      </c>
      <c r="N74" s="124">
        <f>N77</f>
        <v>0</v>
      </c>
      <c r="O74" s="122">
        <f>O75+O77</f>
        <v>157.5</v>
      </c>
      <c r="P74" s="122">
        <f>P75+P77</f>
        <v>157.5</v>
      </c>
    </row>
    <row r="75" spans="1:16" s="71" customFormat="1" ht="27">
      <c r="A75" s="226"/>
      <c r="B75" s="125" t="s">
        <v>109</v>
      </c>
      <c r="C75" s="120" t="s">
        <v>22</v>
      </c>
      <c r="D75" s="120" t="s">
        <v>18</v>
      </c>
      <c r="E75" s="120" t="s">
        <v>110</v>
      </c>
      <c r="F75" s="120"/>
      <c r="G75" s="126"/>
      <c r="H75" s="121">
        <f t="shared" si="16"/>
        <v>115.3223</v>
      </c>
      <c r="I75" s="122"/>
      <c r="J75" s="127">
        <f>J76</f>
        <v>115.3223</v>
      </c>
      <c r="K75" s="124">
        <f>K76</f>
        <v>0</v>
      </c>
      <c r="L75" s="124">
        <f>L76</f>
        <v>0</v>
      </c>
      <c r="M75" s="124">
        <f>M76</f>
        <v>0</v>
      </c>
      <c r="N75" s="124">
        <f>N76</f>
        <v>0</v>
      </c>
      <c r="O75" s="128">
        <f>SUM(P75:U75)</f>
        <v>0</v>
      </c>
      <c r="P75" s="128">
        <f>SUM(Q75:V75)</f>
        <v>0</v>
      </c>
    </row>
    <row r="76" spans="1:16" s="71" customFormat="1" ht="54.75">
      <c r="A76" s="226"/>
      <c r="B76" s="119" t="s">
        <v>111</v>
      </c>
      <c r="C76" s="120" t="s">
        <v>22</v>
      </c>
      <c r="D76" s="120" t="s">
        <v>18</v>
      </c>
      <c r="E76" s="120" t="s">
        <v>112</v>
      </c>
      <c r="F76" s="120" t="s">
        <v>27</v>
      </c>
      <c r="G76" s="126"/>
      <c r="H76" s="121">
        <f t="shared" si="16"/>
        <v>115.3223</v>
      </c>
      <c r="I76" s="122"/>
      <c r="J76" s="127">
        <v>115.3223</v>
      </c>
      <c r="K76" s="124"/>
      <c r="L76" s="124"/>
      <c r="M76" s="124"/>
      <c r="N76" s="124"/>
      <c r="O76" s="129">
        <v>0</v>
      </c>
      <c r="P76" s="129">
        <v>0</v>
      </c>
    </row>
    <row r="77" spans="1:16" s="71" customFormat="1" ht="33.75" customHeight="1">
      <c r="A77" s="226"/>
      <c r="B77" s="125" t="s">
        <v>113</v>
      </c>
      <c r="C77" s="120" t="s">
        <v>22</v>
      </c>
      <c r="D77" s="120" t="s">
        <v>18</v>
      </c>
      <c r="E77" s="120" t="s">
        <v>114</v>
      </c>
      <c r="F77" s="120"/>
      <c r="G77" s="60">
        <f>G78</f>
        <v>165</v>
      </c>
      <c r="H77" s="55">
        <f t="shared" si="16"/>
        <v>157.5</v>
      </c>
      <c r="I77" s="122">
        <f>I78</f>
        <v>157.5</v>
      </c>
      <c r="J77" s="127">
        <f>J78</f>
        <v>0</v>
      </c>
      <c r="K77" s="124">
        <f>K78</f>
        <v>0</v>
      </c>
      <c r="L77" s="124">
        <f>L78</f>
        <v>0</v>
      </c>
      <c r="M77" s="124"/>
      <c r="N77" s="124">
        <f>N78</f>
        <v>0</v>
      </c>
      <c r="O77" s="122">
        <f>O78</f>
        <v>157.5</v>
      </c>
      <c r="P77" s="122">
        <f>P78</f>
        <v>157.5</v>
      </c>
    </row>
    <row r="78" spans="1:16" s="71" customFormat="1" ht="54.75">
      <c r="A78" s="226"/>
      <c r="B78" s="119" t="s">
        <v>115</v>
      </c>
      <c r="C78" s="120" t="s">
        <v>22</v>
      </c>
      <c r="D78" s="120" t="s">
        <v>18</v>
      </c>
      <c r="E78" s="120" t="s">
        <v>116</v>
      </c>
      <c r="F78" s="120" t="s">
        <v>27</v>
      </c>
      <c r="G78" s="55">
        <v>165</v>
      </c>
      <c r="H78" s="55">
        <f t="shared" si="16"/>
        <v>157.5</v>
      </c>
      <c r="I78" s="130">
        <v>157.5</v>
      </c>
      <c r="J78" s="127">
        <v>0</v>
      </c>
      <c r="K78" s="124">
        <v>0</v>
      </c>
      <c r="L78" s="124">
        <v>0</v>
      </c>
      <c r="M78" s="124"/>
      <c r="N78" s="124"/>
      <c r="O78" s="122">
        <v>157.5</v>
      </c>
      <c r="P78" s="122">
        <v>157.5</v>
      </c>
    </row>
    <row r="79" spans="1:16" s="71" customFormat="1" ht="13.5" hidden="1">
      <c r="A79" s="226"/>
      <c r="B79" s="101" t="s">
        <v>117</v>
      </c>
      <c r="C79" s="80" t="s">
        <v>22</v>
      </c>
      <c r="D79" s="80" t="s">
        <v>18</v>
      </c>
      <c r="E79" s="80" t="s">
        <v>35</v>
      </c>
      <c r="F79" s="80"/>
      <c r="G79" s="84">
        <f>SUM(H79:M79)</f>
        <v>0</v>
      </c>
      <c r="H79" s="94">
        <f t="shared" si="16"/>
        <v>0</v>
      </c>
      <c r="I79" s="95">
        <f>SUM(J79:O79)</f>
        <v>0</v>
      </c>
      <c r="J79" s="68">
        <f>J80</f>
        <v>0</v>
      </c>
      <c r="K79" s="69">
        <f>K80</f>
        <v>0</v>
      </c>
      <c r="L79" s="69">
        <f>L80</f>
        <v>0</v>
      </c>
      <c r="M79" s="69"/>
      <c r="N79" s="69"/>
      <c r="O79" s="82"/>
      <c r="P79" s="82"/>
    </row>
    <row r="80" spans="1:16" s="71" customFormat="1" ht="27" hidden="1">
      <c r="A80" s="226"/>
      <c r="B80" s="101" t="s">
        <v>36</v>
      </c>
      <c r="C80" s="80" t="s">
        <v>22</v>
      </c>
      <c r="D80" s="80" t="s">
        <v>18</v>
      </c>
      <c r="E80" s="80" t="s">
        <v>37</v>
      </c>
      <c r="F80" s="80"/>
      <c r="G80" s="84">
        <f>SUM(H80:M80)</f>
        <v>0</v>
      </c>
      <c r="H80" s="94">
        <f t="shared" si="16"/>
        <v>0</v>
      </c>
      <c r="I80" s="95">
        <f>SUM(J80:O80)</f>
        <v>0</v>
      </c>
      <c r="J80" s="68">
        <f>J81</f>
        <v>0</v>
      </c>
      <c r="K80" s="69">
        <f>K81</f>
        <v>0</v>
      </c>
      <c r="L80" s="69">
        <f>L81</f>
        <v>0</v>
      </c>
      <c r="M80" s="69"/>
      <c r="N80" s="69"/>
      <c r="O80" s="82"/>
      <c r="P80" s="82"/>
    </row>
    <row r="81" spans="1:16" s="71" customFormat="1" ht="69" hidden="1">
      <c r="A81" s="226"/>
      <c r="B81" s="79" t="s">
        <v>118</v>
      </c>
      <c r="C81" s="80" t="s">
        <v>22</v>
      </c>
      <c r="D81" s="80" t="s">
        <v>18</v>
      </c>
      <c r="E81" s="80" t="s">
        <v>119</v>
      </c>
      <c r="F81" s="80" t="s">
        <v>120</v>
      </c>
      <c r="G81" s="84">
        <f>SUM(H81:M81)</f>
        <v>0</v>
      </c>
      <c r="H81" s="94">
        <f t="shared" si="16"/>
        <v>0</v>
      </c>
      <c r="I81" s="95">
        <f>SUM(J81:O81)</f>
        <v>0</v>
      </c>
      <c r="J81" s="68">
        <v>0</v>
      </c>
      <c r="K81" s="69">
        <v>0</v>
      </c>
      <c r="L81" s="69">
        <v>0</v>
      </c>
      <c r="M81" s="69"/>
      <c r="N81" s="69"/>
      <c r="O81" s="82"/>
      <c r="P81" s="82"/>
    </row>
    <row r="82" spans="1:16" s="51" customFormat="1" ht="13.5">
      <c r="A82" s="226"/>
      <c r="B82" s="110" t="s">
        <v>121</v>
      </c>
      <c r="C82" s="111" t="s">
        <v>22</v>
      </c>
      <c r="D82" s="111" t="s">
        <v>76</v>
      </c>
      <c r="E82" s="111"/>
      <c r="F82" s="111"/>
      <c r="G82" s="45">
        <f>G83+G96</f>
        <v>4190.665</v>
      </c>
      <c r="H82" s="131">
        <f t="shared" si="16"/>
        <v>4991.7429999999995</v>
      </c>
      <c r="I82" s="132">
        <f aca="true" t="shared" si="17" ref="I82:P82">I83+I96</f>
        <v>4117.24</v>
      </c>
      <c r="J82" s="117">
        <f t="shared" si="17"/>
        <v>874.5029999999999</v>
      </c>
      <c r="K82" s="118">
        <f t="shared" si="17"/>
        <v>0</v>
      </c>
      <c r="L82" s="118">
        <f t="shared" si="17"/>
        <v>0</v>
      </c>
      <c r="M82" s="118">
        <f t="shared" si="17"/>
        <v>0</v>
      </c>
      <c r="N82" s="118">
        <f t="shared" si="17"/>
        <v>0</v>
      </c>
      <c r="O82" s="132">
        <f t="shared" si="17"/>
        <v>3736.44</v>
      </c>
      <c r="P82" s="132">
        <f t="shared" si="17"/>
        <v>4073.44</v>
      </c>
    </row>
    <row r="83" spans="1:16" s="71" customFormat="1" ht="41.25">
      <c r="A83" s="226"/>
      <c r="B83" s="119" t="s">
        <v>122</v>
      </c>
      <c r="C83" s="120" t="s">
        <v>22</v>
      </c>
      <c r="D83" s="120" t="s">
        <v>76</v>
      </c>
      <c r="E83" s="120" t="s">
        <v>76</v>
      </c>
      <c r="F83" s="120"/>
      <c r="G83" s="60">
        <f>G84+G87+G89+G91+G93</f>
        <v>4190.665</v>
      </c>
      <c r="H83" s="133">
        <f t="shared" si="16"/>
        <v>4971.7429999999995</v>
      </c>
      <c r="I83" s="134">
        <f>I84+I87+I89+I91+I93</f>
        <v>4097.24</v>
      </c>
      <c r="J83" s="127">
        <f>J84+J87+J89+J91+J93</f>
        <v>874.5029999999999</v>
      </c>
      <c r="K83" s="124">
        <f>K84+K87+K89+K91+K93</f>
        <v>0</v>
      </c>
      <c r="L83" s="124">
        <f>L84+L87+L89+L91+L93</f>
        <v>0</v>
      </c>
      <c r="M83" s="124">
        <f>M84+M87+M89+M91</f>
        <v>0</v>
      </c>
      <c r="N83" s="124">
        <f>N84+N87+N89+N91+N93</f>
        <v>0</v>
      </c>
      <c r="O83" s="134">
        <f>O84+O87+O89+O91+O93</f>
        <v>3736.44</v>
      </c>
      <c r="P83" s="134">
        <f>P84+P87+P89+P91+P93</f>
        <v>4073.44</v>
      </c>
    </row>
    <row r="84" spans="1:16" s="71" customFormat="1" ht="13.5">
      <c r="A84" s="226"/>
      <c r="B84" s="135" t="s">
        <v>123</v>
      </c>
      <c r="C84" s="120" t="s">
        <v>22</v>
      </c>
      <c r="D84" s="120" t="s">
        <v>76</v>
      </c>
      <c r="E84" s="120" t="s">
        <v>124</v>
      </c>
      <c r="F84" s="120"/>
      <c r="G84" s="60">
        <f>G85+G86</f>
        <v>2771.065</v>
      </c>
      <c r="H84" s="136">
        <f t="shared" si="16"/>
        <v>3578.2799999999997</v>
      </c>
      <c r="I84" s="134">
        <f>I85+I86</f>
        <v>3318.64</v>
      </c>
      <c r="J84" s="127">
        <f>J85+J86</f>
        <v>259.64</v>
      </c>
      <c r="K84" s="124">
        <f>K85+K86</f>
        <v>0</v>
      </c>
      <c r="L84" s="124">
        <f>L85+L86</f>
        <v>0</v>
      </c>
      <c r="M84" s="124">
        <f>M85+M86</f>
        <v>0</v>
      </c>
      <c r="N84" s="124">
        <f>N85</f>
        <v>0</v>
      </c>
      <c r="O84" s="134">
        <f>O85+O86</f>
        <v>2936.84</v>
      </c>
      <c r="P84" s="134">
        <f>P85+P86</f>
        <v>3294.84</v>
      </c>
    </row>
    <row r="85" spans="1:16" s="71" customFormat="1" ht="62.25" customHeight="1">
      <c r="A85" s="226"/>
      <c r="B85" s="119" t="s">
        <v>125</v>
      </c>
      <c r="C85" s="120" t="s">
        <v>22</v>
      </c>
      <c r="D85" s="120" t="s">
        <v>76</v>
      </c>
      <c r="E85" s="120" t="s">
        <v>126</v>
      </c>
      <c r="F85" s="120" t="s">
        <v>27</v>
      </c>
      <c r="G85" s="55">
        <v>2771.065</v>
      </c>
      <c r="H85" s="136">
        <f t="shared" si="16"/>
        <v>3578.2799999999997</v>
      </c>
      <c r="I85" s="137">
        <v>3318.64</v>
      </c>
      <c r="J85" s="127">
        <v>259.64</v>
      </c>
      <c r="K85" s="124">
        <v>0</v>
      </c>
      <c r="L85" s="124">
        <v>0</v>
      </c>
      <c r="M85" s="124"/>
      <c r="N85" s="124"/>
      <c r="O85" s="134">
        <v>2936.84</v>
      </c>
      <c r="P85" s="134">
        <v>3294.84</v>
      </c>
    </row>
    <row r="86" spans="1:16" s="71" customFormat="1" ht="41.25" hidden="1">
      <c r="A86" s="226"/>
      <c r="B86" s="119" t="s">
        <v>127</v>
      </c>
      <c r="C86" s="120" t="s">
        <v>22</v>
      </c>
      <c r="D86" s="120" t="s">
        <v>76</v>
      </c>
      <c r="E86" s="120" t="s">
        <v>126</v>
      </c>
      <c r="F86" s="120" t="s">
        <v>50</v>
      </c>
      <c r="G86" s="64">
        <f>SUM(H86:M86)</f>
        <v>0</v>
      </c>
      <c r="H86" s="81">
        <f t="shared" si="16"/>
        <v>0</v>
      </c>
      <c r="I86" s="137">
        <f>SUM(J86:O86)</f>
        <v>0</v>
      </c>
      <c r="J86" s="127"/>
      <c r="K86" s="124"/>
      <c r="L86" s="124"/>
      <c r="M86" s="124"/>
      <c r="N86" s="124"/>
      <c r="O86" s="122">
        <v>0</v>
      </c>
      <c r="P86" s="122">
        <v>0</v>
      </c>
    </row>
    <row r="87" spans="1:16" s="71" customFormat="1" ht="27">
      <c r="A87" s="226"/>
      <c r="B87" s="125" t="s">
        <v>128</v>
      </c>
      <c r="C87" s="120" t="s">
        <v>22</v>
      </c>
      <c r="D87" s="120" t="s">
        <v>76</v>
      </c>
      <c r="E87" s="120" t="s">
        <v>129</v>
      </c>
      <c r="F87" s="120"/>
      <c r="G87" s="60">
        <f>G88</f>
        <v>100</v>
      </c>
      <c r="H87" s="78">
        <f t="shared" si="16"/>
        <v>208.61722</v>
      </c>
      <c r="I87" s="122">
        <f aca="true" t="shared" si="18" ref="I87:P87">I88</f>
        <v>100</v>
      </c>
      <c r="J87" s="127">
        <f t="shared" si="18"/>
        <v>108.61722</v>
      </c>
      <c r="K87" s="124">
        <f t="shared" si="18"/>
        <v>0</v>
      </c>
      <c r="L87" s="124">
        <f t="shared" si="18"/>
        <v>0</v>
      </c>
      <c r="M87" s="124">
        <f t="shared" si="18"/>
        <v>0</v>
      </c>
      <c r="N87" s="124">
        <f t="shared" si="18"/>
        <v>0</v>
      </c>
      <c r="O87" s="122">
        <f t="shared" si="18"/>
        <v>50</v>
      </c>
      <c r="P87" s="122">
        <f t="shared" si="18"/>
        <v>50</v>
      </c>
    </row>
    <row r="88" spans="1:16" s="71" customFormat="1" ht="54.75">
      <c r="A88" s="226"/>
      <c r="B88" s="119" t="s">
        <v>130</v>
      </c>
      <c r="C88" s="120" t="s">
        <v>22</v>
      </c>
      <c r="D88" s="120" t="s">
        <v>76</v>
      </c>
      <c r="E88" s="120" t="s">
        <v>131</v>
      </c>
      <c r="F88" s="120" t="s">
        <v>27</v>
      </c>
      <c r="G88" s="55">
        <v>100</v>
      </c>
      <c r="H88" s="78">
        <f t="shared" si="16"/>
        <v>208.61722</v>
      </c>
      <c r="I88" s="130">
        <v>100</v>
      </c>
      <c r="J88" s="127">
        <v>108.61722</v>
      </c>
      <c r="K88" s="124"/>
      <c r="L88" s="124"/>
      <c r="M88" s="124"/>
      <c r="N88" s="124"/>
      <c r="O88" s="122">
        <v>50</v>
      </c>
      <c r="P88" s="122">
        <v>50</v>
      </c>
    </row>
    <row r="89" spans="1:16" s="71" customFormat="1" ht="27">
      <c r="A89" s="226"/>
      <c r="B89" s="119" t="s">
        <v>132</v>
      </c>
      <c r="C89" s="120" t="s">
        <v>22</v>
      </c>
      <c r="D89" s="120" t="s">
        <v>76</v>
      </c>
      <c r="E89" s="120" t="s">
        <v>133</v>
      </c>
      <c r="F89" s="120"/>
      <c r="G89" s="60">
        <f>G90</f>
        <v>100</v>
      </c>
      <c r="H89" s="55">
        <f t="shared" si="16"/>
        <v>470</v>
      </c>
      <c r="I89" s="122">
        <f>I90</f>
        <v>50</v>
      </c>
      <c r="J89" s="127">
        <f>J90</f>
        <v>420</v>
      </c>
      <c r="K89" s="124">
        <f>K90</f>
        <v>0</v>
      </c>
      <c r="L89" s="124">
        <f>L90</f>
        <v>0</v>
      </c>
      <c r="M89" s="124"/>
      <c r="N89" s="124">
        <f>N90</f>
        <v>0</v>
      </c>
      <c r="O89" s="122">
        <f>O90</f>
        <v>100</v>
      </c>
      <c r="P89" s="122">
        <f>P90</f>
        <v>100</v>
      </c>
    </row>
    <row r="90" spans="1:16" s="71" customFormat="1" ht="59.25" customHeight="1">
      <c r="A90" s="226"/>
      <c r="B90" s="119" t="s">
        <v>125</v>
      </c>
      <c r="C90" s="120" t="s">
        <v>22</v>
      </c>
      <c r="D90" s="120" t="s">
        <v>76</v>
      </c>
      <c r="E90" s="120" t="s">
        <v>134</v>
      </c>
      <c r="F90" s="120" t="s">
        <v>27</v>
      </c>
      <c r="G90" s="55">
        <v>100</v>
      </c>
      <c r="H90" s="55">
        <f t="shared" si="16"/>
        <v>470</v>
      </c>
      <c r="I90" s="130">
        <v>50</v>
      </c>
      <c r="J90" s="127">
        <v>420</v>
      </c>
      <c r="K90" s="124">
        <v>0</v>
      </c>
      <c r="L90" s="124">
        <v>0</v>
      </c>
      <c r="M90" s="124"/>
      <c r="N90" s="124"/>
      <c r="O90" s="122">
        <v>100</v>
      </c>
      <c r="P90" s="122">
        <v>100</v>
      </c>
    </row>
    <row r="91" spans="1:16" s="71" customFormat="1" ht="27">
      <c r="A91" s="226"/>
      <c r="B91" s="119" t="s">
        <v>135</v>
      </c>
      <c r="C91" s="120" t="s">
        <v>22</v>
      </c>
      <c r="D91" s="120" t="s">
        <v>76</v>
      </c>
      <c r="E91" s="120" t="s">
        <v>136</v>
      </c>
      <c r="F91" s="120"/>
      <c r="G91" s="60">
        <f>G92</f>
        <v>948</v>
      </c>
      <c r="H91" s="78">
        <f t="shared" si="16"/>
        <v>534.24578</v>
      </c>
      <c r="I91" s="122">
        <f aca="true" t="shared" si="19" ref="I91:P91">I92</f>
        <v>448</v>
      </c>
      <c r="J91" s="127">
        <f t="shared" si="19"/>
        <v>86.24578</v>
      </c>
      <c r="K91" s="124">
        <f t="shared" si="19"/>
        <v>0</v>
      </c>
      <c r="L91" s="124">
        <f t="shared" si="19"/>
        <v>0</v>
      </c>
      <c r="M91" s="124">
        <f t="shared" si="19"/>
        <v>0</v>
      </c>
      <c r="N91" s="124">
        <f t="shared" si="19"/>
        <v>0</v>
      </c>
      <c r="O91" s="122">
        <f t="shared" si="19"/>
        <v>448</v>
      </c>
      <c r="P91" s="122">
        <f t="shared" si="19"/>
        <v>448</v>
      </c>
    </row>
    <row r="92" spans="1:16" s="71" customFormat="1" ht="54.75">
      <c r="A92" s="226"/>
      <c r="B92" s="119" t="s">
        <v>125</v>
      </c>
      <c r="C92" s="120" t="s">
        <v>22</v>
      </c>
      <c r="D92" s="120" t="s">
        <v>76</v>
      </c>
      <c r="E92" s="120" t="s">
        <v>137</v>
      </c>
      <c r="F92" s="120" t="s">
        <v>27</v>
      </c>
      <c r="G92" s="55">
        <v>948</v>
      </c>
      <c r="H92" s="78">
        <f t="shared" si="16"/>
        <v>534.24578</v>
      </c>
      <c r="I92" s="130">
        <v>448</v>
      </c>
      <c r="J92" s="127">
        <v>86.24578</v>
      </c>
      <c r="K92" s="124"/>
      <c r="L92" s="124"/>
      <c r="M92" s="124"/>
      <c r="N92" s="124"/>
      <c r="O92" s="130">
        <v>448</v>
      </c>
      <c r="P92" s="130">
        <v>448</v>
      </c>
    </row>
    <row r="93" spans="1:16" s="71" customFormat="1" ht="41.25">
      <c r="A93" s="226"/>
      <c r="B93" s="119" t="s">
        <v>138</v>
      </c>
      <c r="C93" s="120" t="s">
        <v>22</v>
      </c>
      <c r="D93" s="120" t="s">
        <v>76</v>
      </c>
      <c r="E93" s="120" t="s">
        <v>139</v>
      </c>
      <c r="F93" s="120"/>
      <c r="G93" s="59">
        <f>G94</f>
        <v>271.6</v>
      </c>
      <c r="H93" s="55">
        <f t="shared" si="16"/>
        <v>180.6</v>
      </c>
      <c r="I93" s="124">
        <f>I94</f>
        <v>180.6</v>
      </c>
      <c r="J93" s="127">
        <f>J94</f>
        <v>0</v>
      </c>
      <c r="K93" s="124">
        <f>K94</f>
        <v>0</v>
      </c>
      <c r="L93" s="124">
        <f>L94</f>
        <v>0</v>
      </c>
      <c r="M93" s="124"/>
      <c r="N93" s="124">
        <f>N94</f>
        <v>0</v>
      </c>
      <c r="O93" s="124">
        <f>O94</f>
        <v>201.6</v>
      </c>
      <c r="P93" s="124">
        <f>P94</f>
        <v>180.6</v>
      </c>
    </row>
    <row r="94" spans="1:16" s="71" customFormat="1" ht="69">
      <c r="A94" s="226"/>
      <c r="B94" s="138" t="s">
        <v>140</v>
      </c>
      <c r="C94" s="120" t="s">
        <v>22</v>
      </c>
      <c r="D94" s="120" t="s">
        <v>76</v>
      </c>
      <c r="E94" s="120" t="s">
        <v>141</v>
      </c>
      <c r="F94" s="120" t="s">
        <v>27</v>
      </c>
      <c r="G94" s="55">
        <v>271.6</v>
      </c>
      <c r="H94" s="55">
        <f t="shared" si="16"/>
        <v>180.6</v>
      </c>
      <c r="I94" s="137">
        <v>180.6</v>
      </c>
      <c r="J94" s="127"/>
      <c r="K94" s="124"/>
      <c r="L94" s="124"/>
      <c r="M94" s="124"/>
      <c r="N94" s="124"/>
      <c r="O94" s="130">
        <v>201.6</v>
      </c>
      <c r="P94" s="130">
        <v>180.6</v>
      </c>
    </row>
    <row r="95" spans="1:16" s="71" customFormat="1" ht="27">
      <c r="A95" s="226"/>
      <c r="B95" s="139" t="s">
        <v>142</v>
      </c>
      <c r="C95" s="140" t="s">
        <v>22</v>
      </c>
      <c r="D95" s="140" t="s">
        <v>76</v>
      </c>
      <c r="E95" s="140" t="s">
        <v>141</v>
      </c>
      <c r="F95" s="140" t="s">
        <v>27</v>
      </c>
      <c r="G95" s="141">
        <v>100</v>
      </c>
      <c r="H95" s="142">
        <f t="shared" si="16"/>
        <v>9</v>
      </c>
      <c r="I95" s="143">
        <v>9</v>
      </c>
      <c r="J95" s="144"/>
      <c r="K95" s="145"/>
      <c r="L95" s="145"/>
      <c r="M95" s="145"/>
      <c r="N95" s="145"/>
      <c r="O95" s="143">
        <v>30</v>
      </c>
      <c r="P95" s="143">
        <v>9</v>
      </c>
    </row>
    <row r="96" spans="1:16" s="71" customFormat="1" ht="13.5">
      <c r="A96" s="226"/>
      <c r="B96" s="138" t="s">
        <v>34</v>
      </c>
      <c r="C96" s="146" t="s">
        <v>22</v>
      </c>
      <c r="D96" s="146" t="s">
        <v>76</v>
      </c>
      <c r="E96" s="146" t="s">
        <v>35</v>
      </c>
      <c r="F96" s="146"/>
      <c r="G96" s="55">
        <f>G97</f>
        <v>0</v>
      </c>
      <c r="H96" s="55">
        <f t="shared" si="16"/>
        <v>20</v>
      </c>
      <c r="I96" s="130">
        <f>I97</f>
        <v>20</v>
      </c>
      <c r="J96" s="147">
        <f>J97</f>
        <v>0</v>
      </c>
      <c r="K96" s="137">
        <f>K97</f>
        <v>0</v>
      </c>
      <c r="L96" s="137">
        <f>L97</f>
        <v>0</v>
      </c>
      <c r="M96" s="137">
        <f>M97</f>
        <v>0</v>
      </c>
      <c r="N96" s="137">
        <f>N97</f>
        <v>0</v>
      </c>
      <c r="O96" s="130">
        <f>O97</f>
        <v>0</v>
      </c>
      <c r="P96" s="130">
        <f>P97</f>
        <v>0</v>
      </c>
    </row>
    <row r="97" spans="1:16" s="71" customFormat="1" ht="27">
      <c r="A97" s="226"/>
      <c r="B97" s="52" t="s">
        <v>36</v>
      </c>
      <c r="C97" s="146" t="s">
        <v>22</v>
      </c>
      <c r="D97" s="146" t="s">
        <v>76</v>
      </c>
      <c r="E97" s="146" t="s">
        <v>37</v>
      </c>
      <c r="F97" s="146"/>
      <c r="G97" s="55">
        <f>G98</f>
        <v>0</v>
      </c>
      <c r="H97" s="55">
        <f t="shared" si="16"/>
        <v>20</v>
      </c>
      <c r="I97" s="130">
        <f>I98</f>
        <v>20</v>
      </c>
      <c r="J97" s="148">
        <f>J98</f>
        <v>0</v>
      </c>
      <c r="K97" s="130">
        <f>K98</f>
        <v>0</v>
      </c>
      <c r="L97" s="130">
        <f>L98</f>
        <v>0</v>
      </c>
      <c r="M97" s="130">
        <f>M98</f>
        <v>0</v>
      </c>
      <c r="N97" s="130">
        <f>N98</f>
        <v>0</v>
      </c>
      <c r="O97" s="130">
        <f>O98</f>
        <v>0</v>
      </c>
      <c r="P97" s="130">
        <f>P98</f>
        <v>0</v>
      </c>
    </row>
    <row r="98" spans="1:16" s="23" customFormat="1" ht="82.5">
      <c r="A98" s="226"/>
      <c r="B98" s="119" t="s">
        <v>143</v>
      </c>
      <c r="C98" s="146" t="s">
        <v>22</v>
      </c>
      <c r="D98" s="149" t="s">
        <v>76</v>
      </c>
      <c r="E98" s="150" t="s">
        <v>144</v>
      </c>
      <c r="F98" s="151" t="s">
        <v>27</v>
      </c>
      <c r="G98" s="55">
        <v>0</v>
      </c>
      <c r="H98" s="55">
        <f t="shared" si="16"/>
        <v>20</v>
      </c>
      <c r="I98" s="130">
        <v>20</v>
      </c>
      <c r="J98" s="147"/>
      <c r="K98" s="137"/>
      <c r="L98" s="137"/>
      <c r="M98" s="137"/>
      <c r="N98" s="137"/>
      <c r="O98" s="130">
        <v>0</v>
      </c>
      <c r="P98" s="130">
        <v>0</v>
      </c>
    </row>
    <row r="99" spans="1:16" s="158" customFormat="1" ht="27">
      <c r="A99" s="226"/>
      <c r="B99" s="139" t="s">
        <v>142</v>
      </c>
      <c r="C99" s="152" t="s">
        <v>22</v>
      </c>
      <c r="D99" s="153" t="s">
        <v>76</v>
      </c>
      <c r="E99" s="154" t="s">
        <v>144</v>
      </c>
      <c r="F99" s="155" t="s">
        <v>27</v>
      </c>
      <c r="G99" s="142">
        <v>0</v>
      </c>
      <c r="H99" s="142">
        <f t="shared" si="16"/>
        <v>2.2</v>
      </c>
      <c r="I99" s="143">
        <v>2.2</v>
      </c>
      <c r="J99" s="156"/>
      <c r="K99" s="157"/>
      <c r="L99" s="157"/>
      <c r="M99" s="157"/>
      <c r="N99" s="157"/>
      <c r="O99" s="143">
        <v>0</v>
      </c>
      <c r="P99" s="143">
        <v>0</v>
      </c>
    </row>
    <row r="100" spans="1:16" s="51" customFormat="1" ht="13.5">
      <c r="A100" s="226"/>
      <c r="B100" s="159" t="s">
        <v>145</v>
      </c>
      <c r="C100" s="111" t="s">
        <v>29</v>
      </c>
      <c r="D100" s="111"/>
      <c r="E100" s="160"/>
      <c r="F100" s="111"/>
      <c r="G100" s="45">
        <f>G101</f>
        <v>200</v>
      </c>
      <c r="H100" s="34">
        <f t="shared" si="16"/>
        <v>106.8</v>
      </c>
      <c r="I100" s="116">
        <f>I101</f>
        <v>106.8</v>
      </c>
      <c r="J100" s="117">
        <f>J101</f>
        <v>0</v>
      </c>
      <c r="K100" s="118">
        <f>K101</f>
        <v>0</v>
      </c>
      <c r="L100" s="118">
        <f>L101</f>
        <v>0</v>
      </c>
      <c r="M100" s="118"/>
      <c r="N100" s="118">
        <f>N101</f>
        <v>0</v>
      </c>
      <c r="O100" s="116">
        <f>O101</f>
        <v>200</v>
      </c>
      <c r="P100" s="116">
        <f>P101</f>
        <v>200</v>
      </c>
    </row>
    <row r="101" spans="1:16" s="51" customFormat="1" ht="27">
      <c r="A101" s="226"/>
      <c r="B101" s="110" t="s">
        <v>146</v>
      </c>
      <c r="C101" s="111" t="s">
        <v>29</v>
      </c>
      <c r="D101" s="111" t="s">
        <v>22</v>
      </c>
      <c r="E101" s="111"/>
      <c r="F101" s="111"/>
      <c r="G101" s="45">
        <f>G102</f>
        <v>200</v>
      </c>
      <c r="H101" s="34">
        <f t="shared" si="16"/>
        <v>106.8</v>
      </c>
      <c r="I101" s="116">
        <f>I102</f>
        <v>106.8</v>
      </c>
      <c r="J101" s="117">
        <f>J102</f>
        <v>0</v>
      </c>
      <c r="K101" s="118">
        <f>K102</f>
        <v>0</v>
      </c>
      <c r="L101" s="118">
        <f>L102</f>
        <v>0</v>
      </c>
      <c r="M101" s="118"/>
      <c r="N101" s="118">
        <f>N102</f>
        <v>0</v>
      </c>
      <c r="O101" s="116">
        <f>O102</f>
        <v>200</v>
      </c>
      <c r="P101" s="116">
        <f>P102</f>
        <v>200</v>
      </c>
    </row>
    <row r="102" spans="1:16" s="71" customFormat="1" ht="41.25">
      <c r="A102" s="226"/>
      <c r="B102" s="119" t="s">
        <v>122</v>
      </c>
      <c r="C102" s="120" t="s">
        <v>29</v>
      </c>
      <c r="D102" s="120" t="s">
        <v>22</v>
      </c>
      <c r="E102" s="120" t="s">
        <v>76</v>
      </c>
      <c r="F102" s="120"/>
      <c r="G102" s="60">
        <f>G103</f>
        <v>200</v>
      </c>
      <c r="H102" s="55">
        <f t="shared" si="16"/>
        <v>106.8</v>
      </c>
      <c r="I102" s="122">
        <f>I103</f>
        <v>106.8</v>
      </c>
      <c r="J102" s="127">
        <f>J103</f>
        <v>0</v>
      </c>
      <c r="K102" s="124">
        <f>K103</f>
        <v>0</v>
      </c>
      <c r="L102" s="124">
        <f>L103</f>
        <v>0</v>
      </c>
      <c r="M102" s="124"/>
      <c r="N102" s="124">
        <f>N103</f>
        <v>0</v>
      </c>
      <c r="O102" s="122">
        <f>O103</f>
        <v>200</v>
      </c>
      <c r="P102" s="122">
        <f>P103</f>
        <v>200</v>
      </c>
    </row>
    <row r="103" spans="1:16" s="71" customFormat="1" ht="27">
      <c r="A103" s="226"/>
      <c r="B103" s="119" t="s">
        <v>147</v>
      </c>
      <c r="C103" s="120" t="s">
        <v>29</v>
      </c>
      <c r="D103" s="120" t="s">
        <v>22</v>
      </c>
      <c r="E103" s="120" t="s">
        <v>148</v>
      </c>
      <c r="F103" s="120"/>
      <c r="G103" s="60">
        <f>G104</f>
        <v>200</v>
      </c>
      <c r="H103" s="55">
        <f t="shared" si="16"/>
        <v>106.8</v>
      </c>
      <c r="I103" s="122">
        <f>I104</f>
        <v>106.8</v>
      </c>
      <c r="J103" s="127">
        <f>J104</f>
        <v>0</v>
      </c>
      <c r="K103" s="124">
        <f>K104</f>
        <v>0</v>
      </c>
      <c r="L103" s="124">
        <f>L104</f>
        <v>0</v>
      </c>
      <c r="M103" s="124"/>
      <c r="N103" s="124">
        <f>N104</f>
        <v>0</v>
      </c>
      <c r="O103" s="122">
        <f>O104</f>
        <v>200</v>
      </c>
      <c r="P103" s="122">
        <f>P104</f>
        <v>200</v>
      </c>
    </row>
    <row r="104" spans="1:16" s="71" customFormat="1" ht="57" customHeight="1">
      <c r="A104" s="226"/>
      <c r="B104" s="125" t="s">
        <v>125</v>
      </c>
      <c r="C104" s="120" t="s">
        <v>29</v>
      </c>
      <c r="D104" s="120" t="s">
        <v>22</v>
      </c>
      <c r="E104" s="120" t="s">
        <v>149</v>
      </c>
      <c r="F104" s="120" t="s">
        <v>27</v>
      </c>
      <c r="G104" s="55">
        <v>200</v>
      </c>
      <c r="H104" s="55">
        <f t="shared" si="16"/>
        <v>106.8</v>
      </c>
      <c r="I104" s="130">
        <v>106.8</v>
      </c>
      <c r="J104" s="127">
        <v>0</v>
      </c>
      <c r="K104" s="124">
        <v>0</v>
      </c>
      <c r="L104" s="124">
        <v>0</v>
      </c>
      <c r="M104" s="124"/>
      <c r="N104" s="124"/>
      <c r="O104" s="122">
        <v>200</v>
      </c>
      <c r="P104" s="122">
        <v>200</v>
      </c>
    </row>
    <row r="105" spans="1:16" s="51" customFormat="1" ht="13.5">
      <c r="A105" s="226"/>
      <c r="B105" s="161" t="s">
        <v>150</v>
      </c>
      <c r="C105" s="75" t="s">
        <v>151</v>
      </c>
      <c r="D105" s="75"/>
      <c r="E105" s="75"/>
      <c r="F105" s="75"/>
      <c r="G105" s="34">
        <v>40</v>
      </c>
      <c r="H105" s="34">
        <f t="shared" si="16"/>
        <v>40</v>
      </c>
      <c r="I105" s="34">
        <f>SUM(J105:O105)</f>
        <v>40</v>
      </c>
      <c r="J105" s="50">
        <f>J106</f>
        <v>0</v>
      </c>
      <c r="K105" s="49">
        <f>K106</f>
        <v>0</v>
      </c>
      <c r="L105" s="49">
        <f>L106</f>
        <v>0</v>
      </c>
      <c r="M105" s="49">
        <f>M106</f>
        <v>0</v>
      </c>
      <c r="N105" s="49">
        <f>N106</f>
        <v>0</v>
      </c>
      <c r="O105" s="34">
        <f>O106</f>
        <v>40</v>
      </c>
      <c r="P105" s="34">
        <f>P106</f>
        <v>40</v>
      </c>
    </row>
    <row r="106" spans="1:16" s="51" customFormat="1" ht="13.5">
      <c r="A106" s="226"/>
      <c r="B106" s="161" t="s">
        <v>152</v>
      </c>
      <c r="C106" s="75" t="s">
        <v>151</v>
      </c>
      <c r="D106" s="75" t="s">
        <v>151</v>
      </c>
      <c r="E106" s="75"/>
      <c r="F106" s="75"/>
      <c r="G106" s="34">
        <v>40</v>
      </c>
      <c r="H106" s="34">
        <f t="shared" si="16"/>
        <v>40</v>
      </c>
      <c r="I106" s="34">
        <f>SUM(J106:O106)</f>
        <v>40</v>
      </c>
      <c r="J106" s="50">
        <f>J107</f>
        <v>0</v>
      </c>
      <c r="K106" s="49">
        <f>K107</f>
        <v>0</v>
      </c>
      <c r="L106" s="49">
        <f>L107</f>
        <v>0</v>
      </c>
      <c r="M106" s="49">
        <f>M107</f>
        <v>0</v>
      </c>
      <c r="N106" s="49">
        <f>N107</f>
        <v>0</v>
      </c>
      <c r="O106" s="34">
        <f>O107</f>
        <v>40</v>
      </c>
      <c r="P106" s="34">
        <f>P107</f>
        <v>40</v>
      </c>
    </row>
    <row r="107" spans="1:16" s="71" customFormat="1" ht="13.5">
      <c r="A107" s="226"/>
      <c r="B107" s="52" t="s">
        <v>34</v>
      </c>
      <c r="C107" s="73" t="s">
        <v>151</v>
      </c>
      <c r="D107" s="73" t="s">
        <v>151</v>
      </c>
      <c r="E107" s="73" t="s">
        <v>35</v>
      </c>
      <c r="F107" s="73"/>
      <c r="G107" s="55">
        <v>40</v>
      </c>
      <c r="H107" s="55">
        <f t="shared" si="16"/>
        <v>40</v>
      </c>
      <c r="I107" s="55">
        <f>SUM(J107:O107)</f>
        <v>40</v>
      </c>
      <c r="J107" s="56">
        <f>J108</f>
        <v>0</v>
      </c>
      <c r="K107" s="54">
        <f>K108</f>
        <v>0</v>
      </c>
      <c r="L107" s="54">
        <f>L108</f>
        <v>0</v>
      </c>
      <c r="M107" s="54">
        <f>M108</f>
        <v>0</v>
      </c>
      <c r="N107" s="54">
        <f>N108</f>
        <v>0</v>
      </c>
      <c r="O107" s="55">
        <f>O108</f>
        <v>40</v>
      </c>
      <c r="P107" s="55">
        <f>P108</f>
        <v>40</v>
      </c>
    </row>
    <row r="108" spans="1:16" s="71" customFormat="1" ht="27">
      <c r="A108" s="226"/>
      <c r="B108" s="52" t="s">
        <v>36</v>
      </c>
      <c r="C108" s="73" t="s">
        <v>151</v>
      </c>
      <c r="D108" s="73" t="s">
        <v>151</v>
      </c>
      <c r="E108" s="73" t="s">
        <v>37</v>
      </c>
      <c r="F108" s="73"/>
      <c r="G108" s="55">
        <v>40</v>
      </c>
      <c r="H108" s="55">
        <f t="shared" si="16"/>
        <v>40</v>
      </c>
      <c r="I108" s="55">
        <f>SUM(J108:O108)</f>
        <v>40</v>
      </c>
      <c r="J108" s="56">
        <f>J109</f>
        <v>0</v>
      </c>
      <c r="K108" s="54">
        <f>K109</f>
        <v>0</v>
      </c>
      <c r="L108" s="54">
        <f>L109</f>
        <v>0</v>
      </c>
      <c r="M108" s="54">
        <f>M109</f>
        <v>0</v>
      </c>
      <c r="N108" s="54">
        <f>N109</f>
        <v>0</v>
      </c>
      <c r="O108" s="55">
        <f>O109</f>
        <v>40</v>
      </c>
      <c r="P108" s="55">
        <f>P109</f>
        <v>40</v>
      </c>
    </row>
    <row r="109" spans="1:16" s="158" customFormat="1" ht="69" customHeight="1">
      <c r="A109" s="226"/>
      <c r="B109" s="52" t="s">
        <v>153</v>
      </c>
      <c r="C109" s="53" t="s">
        <v>151</v>
      </c>
      <c r="D109" s="53" t="s">
        <v>151</v>
      </c>
      <c r="E109" s="53" t="s">
        <v>154</v>
      </c>
      <c r="F109" s="53" t="s">
        <v>155</v>
      </c>
      <c r="G109" s="55">
        <v>40</v>
      </c>
      <c r="H109" s="55">
        <f t="shared" si="16"/>
        <v>40</v>
      </c>
      <c r="I109" s="55">
        <f>SUM(J109:O109)</f>
        <v>40</v>
      </c>
      <c r="J109" s="58">
        <v>0</v>
      </c>
      <c r="K109" s="59">
        <v>0</v>
      </c>
      <c r="L109" s="59">
        <v>0</v>
      </c>
      <c r="M109" s="59"/>
      <c r="N109" s="59"/>
      <c r="O109" s="60">
        <v>40</v>
      </c>
      <c r="P109" s="60">
        <v>40</v>
      </c>
    </row>
    <row r="110" spans="1:16" s="162" customFormat="1" ht="13.5">
      <c r="A110" s="226"/>
      <c r="B110" s="74" t="s">
        <v>156</v>
      </c>
      <c r="C110" s="75" t="s">
        <v>157</v>
      </c>
      <c r="D110" s="75"/>
      <c r="E110" s="48"/>
      <c r="F110" s="75"/>
      <c r="G110" s="34">
        <f>G111</f>
        <v>16533.399999999998</v>
      </c>
      <c r="H110" s="34">
        <f t="shared" si="16"/>
        <v>16319.900000000001</v>
      </c>
      <c r="I110" s="49">
        <f>I111</f>
        <v>16319.900000000001</v>
      </c>
      <c r="J110" s="50">
        <f>J111</f>
        <v>0</v>
      </c>
      <c r="K110" s="49">
        <f>K111</f>
        <v>0</v>
      </c>
      <c r="L110" s="49">
        <f>L111</f>
        <v>0</v>
      </c>
      <c r="M110" s="49">
        <f>M111</f>
        <v>0</v>
      </c>
      <c r="N110" s="49">
        <f>N111</f>
        <v>0</v>
      </c>
      <c r="O110" s="34">
        <f>O111</f>
        <v>15420.000000000002</v>
      </c>
      <c r="P110" s="34">
        <f>P111</f>
        <v>15636.000000000002</v>
      </c>
    </row>
    <row r="111" spans="1:16" s="162" customFormat="1" ht="13.5">
      <c r="A111" s="226"/>
      <c r="B111" s="74" t="s">
        <v>158</v>
      </c>
      <c r="C111" s="75" t="s">
        <v>157</v>
      </c>
      <c r="D111" s="75" t="s">
        <v>18</v>
      </c>
      <c r="E111" s="48"/>
      <c r="F111" s="75"/>
      <c r="G111" s="34">
        <f>G112</f>
        <v>16533.399999999998</v>
      </c>
      <c r="H111" s="34">
        <f t="shared" si="16"/>
        <v>16319.900000000001</v>
      </c>
      <c r="I111" s="49">
        <f>I112</f>
        <v>16319.900000000001</v>
      </c>
      <c r="J111" s="50">
        <f>J112</f>
        <v>0</v>
      </c>
      <c r="K111" s="49">
        <f>K112</f>
        <v>0</v>
      </c>
      <c r="L111" s="49">
        <f>L112</f>
        <v>0</v>
      </c>
      <c r="M111" s="49">
        <f>M112</f>
        <v>0</v>
      </c>
      <c r="N111" s="49">
        <f>N112</f>
        <v>0</v>
      </c>
      <c r="O111" s="34">
        <f>O112</f>
        <v>15420.000000000002</v>
      </c>
      <c r="P111" s="34">
        <f>P112</f>
        <v>15636.000000000002</v>
      </c>
    </row>
    <row r="112" spans="1:16" s="158" customFormat="1" ht="45" customHeight="1">
      <c r="A112" s="226"/>
      <c r="B112" s="52" t="s">
        <v>159</v>
      </c>
      <c r="C112" s="73" t="s">
        <v>157</v>
      </c>
      <c r="D112" s="73" t="s">
        <v>18</v>
      </c>
      <c r="E112" s="53" t="s">
        <v>20</v>
      </c>
      <c r="F112" s="80"/>
      <c r="G112" s="55">
        <f>G113+G118+G120+G122</f>
        <v>16533.399999999998</v>
      </c>
      <c r="H112" s="55">
        <f t="shared" si="16"/>
        <v>16319.900000000001</v>
      </c>
      <c r="I112" s="54">
        <f>I113+I118+I120+I123</f>
        <v>16319.900000000001</v>
      </c>
      <c r="J112" s="56">
        <f>SUM(J113,J118,J120)</f>
        <v>0</v>
      </c>
      <c r="K112" s="54">
        <f>SUM(K113,K118,K120)</f>
        <v>0</v>
      </c>
      <c r="L112" s="54">
        <f>SUM(L113,L118,L120)</f>
        <v>0</v>
      </c>
      <c r="M112" s="54">
        <f>SUM(M113,M118,M120)</f>
        <v>0</v>
      </c>
      <c r="N112" s="54">
        <f>SUM(N113,N118,N120)</f>
        <v>0</v>
      </c>
      <c r="O112" s="55">
        <f>O113+O118+O120+O123</f>
        <v>15420.000000000002</v>
      </c>
      <c r="P112" s="55">
        <f>P113+P118+P120+P123</f>
        <v>15636.000000000002</v>
      </c>
    </row>
    <row r="113" spans="1:16" s="158" customFormat="1" ht="44.25" customHeight="1">
      <c r="A113" s="226"/>
      <c r="B113" s="52" t="s">
        <v>160</v>
      </c>
      <c r="C113" s="73" t="s">
        <v>157</v>
      </c>
      <c r="D113" s="73" t="s">
        <v>18</v>
      </c>
      <c r="E113" s="53" t="s">
        <v>161</v>
      </c>
      <c r="F113" s="73"/>
      <c r="G113" s="54">
        <f>G114+G116</f>
        <v>16247.8</v>
      </c>
      <c r="H113" s="55">
        <f t="shared" si="16"/>
        <v>16053.7</v>
      </c>
      <c r="I113" s="54">
        <f>I114+I116</f>
        <v>16053.7</v>
      </c>
      <c r="J113" s="56">
        <f>SUM(J114:J116)</f>
        <v>0</v>
      </c>
      <c r="K113" s="54">
        <f>SUM(K114:K116)</f>
        <v>0</v>
      </c>
      <c r="L113" s="54">
        <f>SUM(L114:L116)</f>
        <v>0</v>
      </c>
      <c r="M113" s="54">
        <f>SUM(M114:M116)</f>
        <v>0</v>
      </c>
      <c r="N113" s="54">
        <f>SUM(N114:N116)</f>
        <v>0</v>
      </c>
      <c r="O113" s="54">
        <f>O114+O116</f>
        <v>15153.800000000001</v>
      </c>
      <c r="P113" s="54">
        <f>P114+P116</f>
        <v>15369.800000000001</v>
      </c>
    </row>
    <row r="114" spans="1:17" s="158" customFormat="1" ht="80.25" customHeight="1">
      <c r="A114" s="226"/>
      <c r="B114" s="52" t="s">
        <v>162</v>
      </c>
      <c r="C114" s="53" t="s">
        <v>157</v>
      </c>
      <c r="D114" s="53" t="s">
        <v>18</v>
      </c>
      <c r="E114" s="53" t="s">
        <v>163</v>
      </c>
      <c r="F114" s="53" t="s">
        <v>155</v>
      </c>
      <c r="G114" s="54">
        <v>12427.6</v>
      </c>
      <c r="H114" s="55">
        <f t="shared" si="16"/>
        <v>12241.1</v>
      </c>
      <c r="I114" s="54">
        <f>12168.6+72.5</f>
        <v>12241.1</v>
      </c>
      <c r="J114" s="58"/>
      <c r="K114" s="59"/>
      <c r="L114" s="59"/>
      <c r="M114" s="59"/>
      <c r="N114" s="59"/>
      <c r="O114" s="59">
        <f>11341.2</f>
        <v>11341.2</v>
      </c>
      <c r="P114" s="59">
        <f>11557.2</f>
        <v>11557.2</v>
      </c>
      <c r="Q114" s="163"/>
    </row>
    <row r="115" spans="1:16" s="158" customFormat="1" ht="69" hidden="1">
      <c r="A115" s="226"/>
      <c r="B115" s="101" t="s">
        <v>164</v>
      </c>
      <c r="C115" s="33" t="s">
        <v>157</v>
      </c>
      <c r="D115" s="33" t="s">
        <v>18</v>
      </c>
      <c r="E115" s="33" t="s">
        <v>165</v>
      </c>
      <c r="F115" s="33" t="s">
        <v>155</v>
      </c>
      <c r="G115" s="64">
        <f>SUM(H115:M115)</f>
        <v>0</v>
      </c>
      <c r="H115" s="55">
        <f t="shared" si="16"/>
        <v>0</v>
      </c>
      <c r="I115" s="66">
        <f>SUM(J115:O115)</f>
        <v>0</v>
      </c>
      <c r="J115" s="164">
        <v>0</v>
      </c>
      <c r="K115" s="165">
        <v>0</v>
      </c>
      <c r="L115" s="165">
        <v>0</v>
      </c>
      <c r="M115" s="165"/>
      <c r="N115" s="165"/>
      <c r="O115" s="165">
        <v>0</v>
      </c>
      <c r="P115" s="165">
        <v>0</v>
      </c>
    </row>
    <row r="116" spans="1:17" s="158" customFormat="1" ht="107.25" customHeight="1">
      <c r="A116" s="226"/>
      <c r="B116" s="166" t="s">
        <v>166</v>
      </c>
      <c r="C116" s="53" t="s">
        <v>157</v>
      </c>
      <c r="D116" s="53" t="s">
        <v>18</v>
      </c>
      <c r="E116" s="53" t="s">
        <v>167</v>
      </c>
      <c r="F116" s="53" t="s">
        <v>155</v>
      </c>
      <c r="G116" s="54">
        <v>3820.2</v>
      </c>
      <c r="H116" s="55">
        <f t="shared" si="16"/>
        <v>3812.6</v>
      </c>
      <c r="I116" s="54">
        <v>3812.6</v>
      </c>
      <c r="J116" s="58"/>
      <c r="K116" s="59"/>
      <c r="L116" s="59"/>
      <c r="M116" s="59"/>
      <c r="N116" s="59"/>
      <c r="O116" s="54">
        <v>3812.6</v>
      </c>
      <c r="P116" s="54">
        <v>3812.6</v>
      </c>
      <c r="Q116" s="167"/>
    </row>
    <row r="117" spans="1:16" s="158" customFormat="1" ht="27">
      <c r="A117" s="226"/>
      <c r="B117" s="168" t="s">
        <v>142</v>
      </c>
      <c r="C117" s="103" t="s">
        <v>157</v>
      </c>
      <c r="D117" s="103" t="s">
        <v>18</v>
      </c>
      <c r="E117" s="103" t="s">
        <v>167</v>
      </c>
      <c r="F117" s="103" t="s">
        <v>155</v>
      </c>
      <c r="G117" s="142">
        <v>191</v>
      </c>
      <c r="H117" s="142">
        <f t="shared" si="16"/>
        <v>190.7</v>
      </c>
      <c r="I117" s="107">
        <v>190.7</v>
      </c>
      <c r="J117" s="169"/>
      <c r="K117" s="170"/>
      <c r="L117" s="170"/>
      <c r="M117" s="170"/>
      <c r="N117" s="170"/>
      <c r="O117" s="107">
        <v>190.7</v>
      </c>
      <c r="P117" s="107">
        <v>190.7</v>
      </c>
    </row>
    <row r="118" spans="1:16" s="158" customFormat="1" ht="42.75" customHeight="1">
      <c r="A118" s="226"/>
      <c r="B118" s="52" t="s">
        <v>168</v>
      </c>
      <c r="C118" s="53" t="s">
        <v>157</v>
      </c>
      <c r="D118" s="53" t="s">
        <v>18</v>
      </c>
      <c r="E118" s="53" t="s">
        <v>169</v>
      </c>
      <c r="F118" s="53"/>
      <c r="G118" s="55">
        <v>125</v>
      </c>
      <c r="H118" s="55">
        <f t="shared" si="16"/>
        <v>125</v>
      </c>
      <c r="I118" s="55">
        <f>SUM(J118:O118)</f>
        <v>125</v>
      </c>
      <c r="J118" s="56">
        <f aca="true" t="shared" si="20" ref="J118:P118">J119</f>
        <v>0</v>
      </c>
      <c r="K118" s="54">
        <f t="shared" si="20"/>
        <v>0</v>
      </c>
      <c r="L118" s="54">
        <f t="shared" si="20"/>
        <v>0</v>
      </c>
      <c r="M118" s="54">
        <f t="shared" si="20"/>
        <v>0</v>
      </c>
      <c r="N118" s="54">
        <f t="shared" si="20"/>
        <v>0</v>
      </c>
      <c r="O118" s="55">
        <f t="shared" si="20"/>
        <v>125</v>
      </c>
      <c r="P118" s="55">
        <f t="shared" si="20"/>
        <v>125</v>
      </c>
    </row>
    <row r="119" spans="1:16" s="158" customFormat="1" ht="68.25" customHeight="1">
      <c r="A119" s="226"/>
      <c r="B119" s="52" t="s">
        <v>153</v>
      </c>
      <c r="C119" s="53" t="s">
        <v>157</v>
      </c>
      <c r="D119" s="53" t="s">
        <v>18</v>
      </c>
      <c r="E119" s="53" t="s">
        <v>170</v>
      </c>
      <c r="F119" s="53" t="s">
        <v>155</v>
      </c>
      <c r="G119" s="55">
        <v>125</v>
      </c>
      <c r="H119" s="55">
        <f t="shared" si="16"/>
        <v>125</v>
      </c>
      <c r="I119" s="55">
        <f>SUM(J119:O119)</f>
        <v>125</v>
      </c>
      <c r="J119" s="58">
        <v>0</v>
      </c>
      <c r="K119" s="59">
        <v>0</v>
      </c>
      <c r="L119" s="59">
        <v>0</v>
      </c>
      <c r="M119" s="59"/>
      <c r="N119" s="59"/>
      <c r="O119" s="60">
        <v>125</v>
      </c>
      <c r="P119" s="60">
        <v>125</v>
      </c>
    </row>
    <row r="120" spans="1:16" s="158" customFormat="1" ht="66" customHeight="1">
      <c r="A120" s="226"/>
      <c r="B120" s="52" t="s">
        <v>171</v>
      </c>
      <c r="C120" s="53" t="s">
        <v>157</v>
      </c>
      <c r="D120" s="53" t="s">
        <v>18</v>
      </c>
      <c r="E120" s="53" t="s">
        <v>172</v>
      </c>
      <c r="F120" s="53"/>
      <c r="G120" s="55">
        <f>SUM(G121:G121)</f>
        <v>160.6</v>
      </c>
      <c r="H120" s="55">
        <f t="shared" si="16"/>
        <v>141.2</v>
      </c>
      <c r="I120" s="55">
        <f aca="true" t="shared" si="21" ref="I120:P120">SUM(I121:I121)</f>
        <v>141.2</v>
      </c>
      <c r="J120" s="56">
        <f t="shared" si="21"/>
        <v>0</v>
      </c>
      <c r="K120" s="54">
        <f t="shared" si="21"/>
        <v>0</v>
      </c>
      <c r="L120" s="54">
        <f t="shared" si="21"/>
        <v>0</v>
      </c>
      <c r="M120" s="54">
        <f t="shared" si="21"/>
        <v>0</v>
      </c>
      <c r="N120" s="54">
        <f t="shared" si="21"/>
        <v>0</v>
      </c>
      <c r="O120" s="55">
        <f t="shared" si="21"/>
        <v>141.2</v>
      </c>
      <c r="P120" s="55">
        <f t="shared" si="21"/>
        <v>141.2</v>
      </c>
    </row>
    <row r="121" spans="1:16" s="158" customFormat="1" ht="171.75" customHeight="1">
      <c r="A121" s="226"/>
      <c r="B121" s="52" t="s">
        <v>173</v>
      </c>
      <c r="C121" s="53" t="s">
        <v>157</v>
      </c>
      <c r="D121" s="53" t="s">
        <v>18</v>
      </c>
      <c r="E121" s="53" t="s">
        <v>174</v>
      </c>
      <c r="F121" s="53" t="s">
        <v>155</v>
      </c>
      <c r="G121" s="54">
        <v>160.6</v>
      </c>
      <c r="H121" s="55">
        <f t="shared" si="16"/>
        <v>141.2</v>
      </c>
      <c r="I121" s="54">
        <v>141.2</v>
      </c>
      <c r="J121" s="56">
        <v>0</v>
      </c>
      <c r="K121" s="54">
        <v>0</v>
      </c>
      <c r="L121" s="54">
        <v>0</v>
      </c>
      <c r="M121" s="54"/>
      <c r="N121" s="54"/>
      <c r="O121" s="54">
        <v>141.2</v>
      </c>
      <c r="P121" s="54">
        <v>141.2</v>
      </c>
    </row>
    <row r="122" spans="1:16" s="158" customFormat="1" ht="37.5" customHeight="1" hidden="1">
      <c r="A122" s="226"/>
      <c r="B122" s="52" t="s">
        <v>175</v>
      </c>
      <c r="C122" s="53" t="s">
        <v>157</v>
      </c>
      <c r="D122" s="53" t="s">
        <v>18</v>
      </c>
      <c r="E122" s="53" t="s">
        <v>176</v>
      </c>
      <c r="F122" s="103"/>
      <c r="G122" s="126">
        <f>G123</f>
        <v>0</v>
      </c>
      <c r="H122" s="171">
        <f>H123</f>
        <v>0</v>
      </c>
      <c r="I122" s="60">
        <f>I123</f>
        <v>0</v>
      </c>
      <c r="J122" s="56">
        <v>0</v>
      </c>
      <c r="K122" s="54">
        <v>0</v>
      </c>
      <c r="L122" s="54">
        <v>0</v>
      </c>
      <c r="M122" s="54">
        <v>0</v>
      </c>
      <c r="N122" s="54">
        <v>0</v>
      </c>
      <c r="O122" s="60">
        <f>O123</f>
        <v>0</v>
      </c>
      <c r="P122" s="60">
        <f>P123</f>
        <v>0</v>
      </c>
    </row>
    <row r="123" spans="1:16" s="158" customFormat="1" ht="109.5" customHeight="1" hidden="1">
      <c r="A123" s="226"/>
      <c r="B123" s="52" t="s">
        <v>177</v>
      </c>
      <c r="C123" s="53" t="s">
        <v>157</v>
      </c>
      <c r="D123" s="53" t="s">
        <v>18</v>
      </c>
      <c r="E123" s="53" t="s">
        <v>178</v>
      </c>
      <c r="F123" s="53" t="s">
        <v>155</v>
      </c>
      <c r="G123" s="55">
        <f>SUM(H123:M123)</f>
        <v>0</v>
      </c>
      <c r="H123" s="81">
        <f>SUM(I123:N123)</f>
        <v>0</v>
      </c>
      <c r="I123" s="55">
        <f>SUM(J123:O123)</f>
        <v>0</v>
      </c>
      <c r="J123" s="56">
        <v>0</v>
      </c>
      <c r="K123" s="54">
        <v>0</v>
      </c>
      <c r="L123" s="54">
        <v>0</v>
      </c>
      <c r="M123" s="54"/>
      <c r="N123" s="54"/>
      <c r="O123" s="60">
        <v>0</v>
      </c>
      <c r="P123" s="60">
        <v>0</v>
      </c>
    </row>
    <row r="124" spans="1:16" s="158" customFormat="1" ht="37.5" customHeight="1" hidden="1">
      <c r="A124" s="226"/>
      <c r="B124" s="168" t="s">
        <v>142</v>
      </c>
      <c r="C124" s="103" t="s">
        <v>157</v>
      </c>
      <c r="D124" s="103" t="s">
        <v>18</v>
      </c>
      <c r="E124" s="103" t="s">
        <v>178</v>
      </c>
      <c r="F124" s="103" t="s">
        <v>155</v>
      </c>
      <c r="G124" s="55">
        <f>SUM(H124:M124)</f>
        <v>0</v>
      </c>
      <c r="H124" s="81">
        <f>SUM(I124:N124)</f>
        <v>0</v>
      </c>
      <c r="I124" s="55">
        <f>SUM(J124:O124)</f>
        <v>0</v>
      </c>
      <c r="J124" s="106">
        <v>0</v>
      </c>
      <c r="K124" s="107">
        <v>0</v>
      </c>
      <c r="L124" s="107">
        <v>0</v>
      </c>
      <c r="M124" s="107"/>
      <c r="N124" s="107"/>
      <c r="O124" s="108">
        <v>0</v>
      </c>
      <c r="P124" s="108">
        <v>0</v>
      </c>
    </row>
    <row r="125" spans="1:16" s="176" customFormat="1" ht="13.5">
      <c r="A125" s="226"/>
      <c r="B125" s="172" t="s">
        <v>179</v>
      </c>
      <c r="C125" s="111" t="s">
        <v>89</v>
      </c>
      <c r="D125" s="111"/>
      <c r="E125" s="173"/>
      <c r="F125" s="173"/>
      <c r="G125" s="34" t="e">
        <f>SUM(G126,G131,G136)</f>
        <v>#REF!</v>
      </c>
      <c r="H125" s="131">
        <f>H126+H131+H136</f>
        <v>1119.404</v>
      </c>
      <c r="I125" s="113">
        <f aca="true" t="shared" si="22" ref="I125:P125">SUM(I126,I131,I136)</f>
        <v>1091.7599999999998</v>
      </c>
      <c r="J125" s="174">
        <f t="shared" si="22"/>
        <v>27.644</v>
      </c>
      <c r="K125" s="175">
        <f t="shared" si="22"/>
        <v>0</v>
      </c>
      <c r="L125" s="175">
        <f t="shared" si="22"/>
        <v>0</v>
      </c>
      <c r="M125" s="175">
        <f t="shared" si="22"/>
        <v>0</v>
      </c>
      <c r="N125" s="175">
        <f t="shared" si="22"/>
        <v>0</v>
      </c>
      <c r="O125" s="113">
        <f t="shared" si="22"/>
        <v>1031.7599999999998</v>
      </c>
      <c r="P125" s="113">
        <f t="shared" si="22"/>
        <v>1004.4599999999999</v>
      </c>
    </row>
    <row r="126" spans="1:16" s="176" customFormat="1" ht="13.5">
      <c r="A126" s="226"/>
      <c r="B126" s="172" t="s">
        <v>180</v>
      </c>
      <c r="C126" s="111" t="s">
        <v>89</v>
      </c>
      <c r="D126" s="111" t="s">
        <v>18</v>
      </c>
      <c r="E126" s="173"/>
      <c r="F126" s="173"/>
      <c r="G126" s="34">
        <f>G127</f>
        <v>597.6999999999999</v>
      </c>
      <c r="H126" s="34">
        <f>SUM(I126:N126)</f>
        <v>585.5999999999999</v>
      </c>
      <c r="I126" s="175">
        <f>I127</f>
        <v>585.5999999999999</v>
      </c>
      <c r="J126" s="177">
        <f>J127</f>
        <v>0</v>
      </c>
      <c r="K126" s="115">
        <f>K127</f>
        <v>0</v>
      </c>
      <c r="L126" s="115">
        <f>L127</f>
        <v>0</v>
      </c>
      <c r="M126" s="115">
        <f>M127</f>
        <v>0</v>
      </c>
      <c r="N126" s="115">
        <f>N127</f>
        <v>0</v>
      </c>
      <c r="O126" s="175">
        <f>O127</f>
        <v>585.5999999999999</v>
      </c>
      <c r="P126" s="175">
        <f>P127</f>
        <v>585.5999999999999</v>
      </c>
    </row>
    <row r="127" spans="1:16" s="178" customFormat="1" ht="54.75">
      <c r="A127" s="226"/>
      <c r="B127" s="72" t="s">
        <v>181</v>
      </c>
      <c r="C127" s="73" t="s">
        <v>89</v>
      </c>
      <c r="D127" s="73" t="s">
        <v>18</v>
      </c>
      <c r="E127" s="53" t="s">
        <v>22</v>
      </c>
      <c r="F127" s="53"/>
      <c r="G127" s="55">
        <f>G128</f>
        <v>597.6999999999999</v>
      </c>
      <c r="H127" s="55">
        <f>SUM(I127:N127)</f>
        <v>585.5999999999999</v>
      </c>
      <c r="I127" s="55">
        <f>I128</f>
        <v>585.5999999999999</v>
      </c>
      <c r="J127" s="56">
        <f>J128</f>
        <v>0</v>
      </c>
      <c r="K127" s="54">
        <f>K128</f>
        <v>0</v>
      </c>
      <c r="L127" s="54">
        <f>L128</f>
        <v>0</v>
      </c>
      <c r="M127" s="54">
        <f>M128</f>
        <v>0</v>
      </c>
      <c r="N127" s="54">
        <f>N128</f>
        <v>0</v>
      </c>
      <c r="O127" s="55">
        <f>O128</f>
        <v>585.5999999999999</v>
      </c>
      <c r="P127" s="55">
        <f>P128</f>
        <v>585.5999999999999</v>
      </c>
    </row>
    <row r="128" spans="1:16" s="178" customFormat="1" ht="27">
      <c r="A128" s="226"/>
      <c r="B128" s="72" t="s">
        <v>182</v>
      </c>
      <c r="C128" s="73" t="s">
        <v>89</v>
      </c>
      <c r="D128" s="73" t="s">
        <v>18</v>
      </c>
      <c r="E128" s="53" t="s">
        <v>183</v>
      </c>
      <c r="F128" s="53"/>
      <c r="G128" s="55">
        <f>SUM(G129:G130)</f>
        <v>597.6999999999999</v>
      </c>
      <c r="H128" s="55">
        <f>SUM(I128:N128)</f>
        <v>585.5999999999999</v>
      </c>
      <c r="I128" s="55">
        <f aca="true" t="shared" si="23" ref="I128:P128">SUM(I129:I130)</f>
        <v>585.5999999999999</v>
      </c>
      <c r="J128" s="56">
        <f t="shared" si="23"/>
        <v>0</v>
      </c>
      <c r="K128" s="54">
        <f t="shared" si="23"/>
        <v>0</v>
      </c>
      <c r="L128" s="54">
        <f t="shared" si="23"/>
        <v>0</v>
      </c>
      <c r="M128" s="54">
        <f t="shared" si="23"/>
        <v>0</v>
      </c>
      <c r="N128" s="54">
        <f t="shared" si="23"/>
        <v>0</v>
      </c>
      <c r="O128" s="55">
        <f t="shared" si="23"/>
        <v>585.5999999999999</v>
      </c>
      <c r="P128" s="55">
        <f t="shared" si="23"/>
        <v>585.5999999999999</v>
      </c>
    </row>
    <row r="129" spans="1:16" s="71" customFormat="1" ht="42" customHeight="1">
      <c r="A129" s="226"/>
      <c r="B129" s="72" t="s">
        <v>184</v>
      </c>
      <c r="C129" s="73" t="s">
        <v>89</v>
      </c>
      <c r="D129" s="73" t="s">
        <v>18</v>
      </c>
      <c r="E129" s="53" t="s">
        <v>185</v>
      </c>
      <c r="F129" s="73" t="s">
        <v>27</v>
      </c>
      <c r="G129" s="54">
        <v>5.9</v>
      </c>
      <c r="H129" s="55">
        <f>SUM(I129:N129)</f>
        <v>5.8</v>
      </c>
      <c r="I129" s="54">
        <v>5.8</v>
      </c>
      <c r="J129" s="56">
        <v>0</v>
      </c>
      <c r="K129" s="54">
        <v>0</v>
      </c>
      <c r="L129" s="54">
        <v>0</v>
      </c>
      <c r="M129" s="54"/>
      <c r="N129" s="54"/>
      <c r="O129" s="54">
        <v>5.8</v>
      </c>
      <c r="P129" s="54">
        <v>5.8</v>
      </c>
    </row>
    <row r="130" spans="1:16" s="71" customFormat="1" ht="38.25" customHeight="1">
      <c r="A130" s="226"/>
      <c r="B130" s="72" t="s">
        <v>186</v>
      </c>
      <c r="C130" s="73" t="s">
        <v>89</v>
      </c>
      <c r="D130" s="73" t="s">
        <v>18</v>
      </c>
      <c r="E130" s="53" t="s">
        <v>185</v>
      </c>
      <c r="F130" s="73" t="s">
        <v>187</v>
      </c>
      <c r="G130" s="54">
        <v>591.8</v>
      </c>
      <c r="H130" s="55">
        <f>SUM(I130:N130)</f>
        <v>579.8</v>
      </c>
      <c r="I130" s="54">
        <v>579.8</v>
      </c>
      <c r="J130" s="56">
        <v>0</v>
      </c>
      <c r="K130" s="54">
        <v>0</v>
      </c>
      <c r="L130" s="54">
        <v>0</v>
      </c>
      <c r="M130" s="54"/>
      <c r="N130" s="54"/>
      <c r="O130" s="54">
        <v>579.8</v>
      </c>
      <c r="P130" s="54">
        <v>579.8</v>
      </c>
    </row>
    <row r="131" spans="1:16" s="51" customFormat="1" ht="13.5">
      <c r="A131" s="226"/>
      <c r="B131" s="172" t="s">
        <v>188</v>
      </c>
      <c r="C131" s="111" t="s">
        <v>89</v>
      </c>
      <c r="D131" s="111" t="s">
        <v>76</v>
      </c>
      <c r="E131" s="111"/>
      <c r="F131" s="111"/>
      <c r="G131" s="45" t="e">
        <f>G132</f>
        <v>#REF!</v>
      </c>
      <c r="H131" s="34">
        <f>H132</f>
        <v>87.3</v>
      </c>
      <c r="I131" s="116">
        <f>I132</f>
        <v>87.3</v>
      </c>
      <c r="J131" s="179">
        <f>J132</f>
        <v>0</v>
      </c>
      <c r="K131" s="116">
        <f>K132</f>
        <v>0</v>
      </c>
      <c r="L131" s="116">
        <f>L132</f>
        <v>0</v>
      </c>
      <c r="M131" s="118">
        <f>M132</f>
        <v>0</v>
      </c>
      <c r="N131" s="118">
        <f>N132</f>
        <v>0</v>
      </c>
      <c r="O131" s="116">
        <f>O132</f>
        <v>27.3</v>
      </c>
      <c r="P131" s="116">
        <f>P132</f>
        <v>0</v>
      </c>
    </row>
    <row r="132" spans="1:16" s="71" customFormat="1" ht="13.5">
      <c r="A132" s="226"/>
      <c r="B132" s="138" t="s">
        <v>117</v>
      </c>
      <c r="C132" s="120" t="s">
        <v>89</v>
      </c>
      <c r="D132" s="120" t="s">
        <v>76</v>
      </c>
      <c r="E132" s="120" t="s">
        <v>35</v>
      </c>
      <c r="F132" s="120"/>
      <c r="G132" s="60" t="e">
        <f>G133</f>
        <v>#REF!</v>
      </c>
      <c r="H132" s="55">
        <f>H133</f>
        <v>87.3</v>
      </c>
      <c r="I132" s="122">
        <f>I133</f>
        <v>87.3</v>
      </c>
      <c r="J132" s="127">
        <f>J133</f>
        <v>0</v>
      </c>
      <c r="K132" s="124">
        <f>K133</f>
        <v>0</v>
      </c>
      <c r="L132" s="124">
        <f>L133</f>
        <v>0</v>
      </c>
      <c r="M132" s="124">
        <f>M133</f>
        <v>0</v>
      </c>
      <c r="N132" s="124">
        <f>N133</f>
        <v>0</v>
      </c>
      <c r="O132" s="122">
        <f>O133</f>
        <v>27.3</v>
      </c>
      <c r="P132" s="122">
        <f>P133</f>
        <v>0</v>
      </c>
    </row>
    <row r="133" spans="1:16" s="71" customFormat="1" ht="27">
      <c r="A133" s="226"/>
      <c r="B133" s="138" t="s">
        <v>36</v>
      </c>
      <c r="C133" s="120" t="s">
        <v>89</v>
      </c>
      <c r="D133" s="120" t="s">
        <v>76</v>
      </c>
      <c r="E133" s="120" t="s">
        <v>37</v>
      </c>
      <c r="F133" s="120"/>
      <c r="G133" s="55" t="e">
        <f>#REF!+G134+G135</f>
        <v>#REF!</v>
      </c>
      <c r="H133" s="55">
        <f aca="true" t="shared" si="24" ref="H133:P133">H134+H135</f>
        <v>87.3</v>
      </c>
      <c r="I133" s="130">
        <f t="shared" si="24"/>
        <v>87.3</v>
      </c>
      <c r="J133" s="130">
        <f t="shared" si="24"/>
        <v>0</v>
      </c>
      <c r="K133" s="130">
        <f t="shared" si="24"/>
        <v>0</v>
      </c>
      <c r="L133" s="130">
        <f t="shared" si="24"/>
        <v>0</v>
      </c>
      <c r="M133" s="130">
        <f t="shared" si="24"/>
        <v>0</v>
      </c>
      <c r="N133" s="130">
        <f t="shared" si="24"/>
        <v>0</v>
      </c>
      <c r="O133" s="130">
        <f t="shared" si="24"/>
        <v>27.3</v>
      </c>
      <c r="P133" s="130">
        <f t="shared" si="24"/>
        <v>0</v>
      </c>
    </row>
    <row r="134" spans="1:16" s="71" customFormat="1" ht="27">
      <c r="A134" s="226"/>
      <c r="B134" s="119" t="s">
        <v>189</v>
      </c>
      <c r="C134" s="120" t="s">
        <v>89</v>
      </c>
      <c r="D134" s="120" t="s">
        <v>76</v>
      </c>
      <c r="E134" s="120" t="s">
        <v>190</v>
      </c>
      <c r="F134" s="120" t="s">
        <v>45</v>
      </c>
      <c r="G134" s="54">
        <f>SUM(H134:M134)</f>
        <v>0</v>
      </c>
      <c r="H134" s="55">
        <f aca="true" t="shared" si="25" ref="H134:H151">SUM(I134:N134)</f>
        <v>0</v>
      </c>
      <c r="I134" s="137">
        <f>SUM(J134:O134)</f>
        <v>0</v>
      </c>
      <c r="J134" s="127"/>
      <c r="K134" s="124"/>
      <c r="L134" s="124"/>
      <c r="M134" s="124"/>
      <c r="N134" s="124"/>
      <c r="O134" s="122"/>
      <c r="P134" s="122"/>
    </row>
    <row r="135" spans="1:16" s="71" customFormat="1" ht="41.25">
      <c r="A135" s="226"/>
      <c r="B135" s="138" t="s">
        <v>191</v>
      </c>
      <c r="C135" s="120" t="s">
        <v>89</v>
      </c>
      <c r="D135" s="120" t="s">
        <v>76</v>
      </c>
      <c r="E135" s="120" t="s">
        <v>192</v>
      </c>
      <c r="F135" s="120" t="s">
        <v>45</v>
      </c>
      <c r="G135" s="60">
        <v>67.6</v>
      </c>
      <c r="H135" s="55">
        <f t="shared" si="25"/>
        <v>87.3</v>
      </c>
      <c r="I135" s="130">
        <v>87.3</v>
      </c>
      <c r="J135" s="127">
        <v>0</v>
      </c>
      <c r="K135" s="124">
        <v>0</v>
      </c>
      <c r="L135" s="124">
        <v>0</v>
      </c>
      <c r="M135" s="124">
        <v>0</v>
      </c>
      <c r="N135" s="124"/>
      <c r="O135" s="122">
        <v>27.3</v>
      </c>
      <c r="P135" s="122">
        <v>0</v>
      </c>
    </row>
    <row r="136" spans="1:16" s="71" customFormat="1" ht="13.5">
      <c r="A136" s="226"/>
      <c r="B136" s="172" t="s">
        <v>193</v>
      </c>
      <c r="C136" s="111" t="s">
        <v>89</v>
      </c>
      <c r="D136" s="111" t="s">
        <v>20</v>
      </c>
      <c r="E136" s="120"/>
      <c r="F136" s="111"/>
      <c r="G136" s="180">
        <f>G137</f>
        <v>399.035</v>
      </c>
      <c r="H136" s="131">
        <f t="shared" si="25"/>
        <v>446.504</v>
      </c>
      <c r="I136" s="132">
        <f>I137</f>
        <v>418.86</v>
      </c>
      <c r="J136" s="181">
        <f>J137</f>
        <v>27.644</v>
      </c>
      <c r="K136" s="132">
        <f>K137</f>
        <v>0</v>
      </c>
      <c r="L136" s="132">
        <f>L137</f>
        <v>0</v>
      </c>
      <c r="M136" s="132">
        <f>M137</f>
        <v>0</v>
      </c>
      <c r="N136" s="132">
        <f>N137</f>
        <v>0</v>
      </c>
      <c r="O136" s="132">
        <f>O137</f>
        <v>418.86</v>
      </c>
      <c r="P136" s="132">
        <f>P137</f>
        <v>418.86</v>
      </c>
    </row>
    <row r="137" spans="1:16" s="71" customFormat="1" ht="13.5">
      <c r="A137" s="226"/>
      <c r="B137" s="138" t="s">
        <v>117</v>
      </c>
      <c r="C137" s="120" t="s">
        <v>89</v>
      </c>
      <c r="D137" s="120" t="s">
        <v>20</v>
      </c>
      <c r="E137" s="120" t="s">
        <v>35</v>
      </c>
      <c r="F137" s="120"/>
      <c r="G137" s="182">
        <f>G138</f>
        <v>399.035</v>
      </c>
      <c r="H137" s="133">
        <f t="shared" si="25"/>
        <v>446.504</v>
      </c>
      <c r="I137" s="134">
        <f>I138</f>
        <v>418.86</v>
      </c>
      <c r="J137" s="183">
        <f>J138</f>
        <v>27.644</v>
      </c>
      <c r="K137" s="134">
        <f>K138</f>
        <v>0</v>
      </c>
      <c r="L137" s="134">
        <f>L138</f>
        <v>0</v>
      </c>
      <c r="M137" s="134">
        <f>M138</f>
        <v>0</v>
      </c>
      <c r="N137" s="134">
        <f>N138</f>
        <v>0</v>
      </c>
      <c r="O137" s="134">
        <f>O138</f>
        <v>418.86</v>
      </c>
      <c r="P137" s="134">
        <f>P138</f>
        <v>418.86</v>
      </c>
    </row>
    <row r="138" spans="1:16" s="71" customFormat="1" ht="27">
      <c r="A138" s="226"/>
      <c r="B138" s="138" t="s">
        <v>36</v>
      </c>
      <c r="C138" s="120" t="s">
        <v>89</v>
      </c>
      <c r="D138" s="120" t="s">
        <v>20</v>
      </c>
      <c r="E138" s="120" t="s">
        <v>37</v>
      </c>
      <c r="F138" s="120"/>
      <c r="G138" s="182">
        <f>G139</f>
        <v>399.035</v>
      </c>
      <c r="H138" s="133">
        <f t="shared" si="25"/>
        <v>446.504</v>
      </c>
      <c r="I138" s="134">
        <f>I139</f>
        <v>418.86</v>
      </c>
      <c r="J138" s="183">
        <f>J139</f>
        <v>27.644</v>
      </c>
      <c r="K138" s="134">
        <f>K139</f>
        <v>0</v>
      </c>
      <c r="L138" s="134">
        <f>L139</f>
        <v>0</v>
      </c>
      <c r="M138" s="134">
        <f>M139</f>
        <v>0</v>
      </c>
      <c r="N138" s="134">
        <f>N139</f>
        <v>0</v>
      </c>
      <c r="O138" s="134">
        <f>O139</f>
        <v>418.86</v>
      </c>
      <c r="P138" s="134">
        <f>P139</f>
        <v>418.86</v>
      </c>
    </row>
    <row r="139" spans="1:16" s="71" customFormat="1" ht="27">
      <c r="A139" s="226"/>
      <c r="B139" s="138" t="s">
        <v>194</v>
      </c>
      <c r="C139" s="120" t="s">
        <v>89</v>
      </c>
      <c r="D139" s="120" t="s">
        <v>20</v>
      </c>
      <c r="E139" s="120" t="s">
        <v>195</v>
      </c>
      <c r="F139" s="120" t="s">
        <v>45</v>
      </c>
      <c r="G139" s="182">
        <v>399.035</v>
      </c>
      <c r="H139" s="133">
        <f t="shared" si="25"/>
        <v>446.504</v>
      </c>
      <c r="I139" s="134">
        <v>418.86</v>
      </c>
      <c r="J139" s="183">
        <v>27.644</v>
      </c>
      <c r="K139" s="134">
        <v>0</v>
      </c>
      <c r="L139" s="134">
        <v>0</v>
      </c>
      <c r="M139" s="134">
        <v>0</v>
      </c>
      <c r="N139" s="134">
        <v>0</v>
      </c>
      <c r="O139" s="134">
        <v>418.86</v>
      </c>
      <c r="P139" s="134">
        <v>418.86</v>
      </c>
    </row>
    <row r="140" spans="1:16" s="51" customFormat="1" ht="13.5" hidden="1">
      <c r="A140" s="226"/>
      <c r="B140" s="93" t="s">
        <v>196</v>
      </c>
      <c r="C140" s="184" t="s">
        <v>47</v>
      </c>
      <c r="D140" s="184"/>
      <c r="E140" s="40"/>
      <c r="F140" s="184"/>
      <c r="G140" s="84">
        <f aca="true" t="shared" si="26" ref="G140:G145">SUM(H140:M140)</f>
        <v>0</v>
      </c>
      <c r="H140" s="94">
        <f t="shared" si="25"/>
        <v>0</v>
      </c>
      <c r="I140" s="95">
        <f aca="true" t="shared" si="27" ref="I140:I151">SUM(J140:O140)</f>
        <v>0</v>
      </c>
      <c r="J140" s="96">
        <f>J141</f>
        <v>0</v>
      </c>
      <c r="K140" s="95">
        <f>K141</f>
        <v>0</v>
      </c>
      <c r="L140" s="95">
        <f>L141</f>
        <v>0</v>
      </c>
      <c r="M140" s="95"/>
      <c r="N140" s="95"/>
      <c r="O140" s="70"/>
      <c r="P140" s="70"/>
    </row>
    <row r="141" spans="1:16" s="51" customFormat="1" ht="13.5" hidden="1">
      <c r="A141" s="226"/>
      <c r="B141" s="93" t="s">
        <v>197</v>
      </c>
      <c r="C141" s="184" t="s">
        <v>47</v>
      </c>
      <c r="D141" s="184" t="s">
        <v>74</v>
      </c>
      <c r="E141" s="40"/>
      <c r="F141" s="184"/>
      <c r="G141" s="84">
        <f t="shared" si="26"/>
        <v>0</v>
      </c>
      <c r="H141" s="94">
        <f t="shared" si="25"/>
        <v>0</v>
      </c>
      <c r="I141" s="95">
        <f t="shared" si="27"/>
        <v>0</v>
      </c>
      <c r="J141" s="96">
        <f>J142</f>
        <v>0</v>
      </c>
      <c r="K141" s="95">
        <f>K142</f>
        <v>0</v>
      </c>
      <c r="L141" s="95">
        <f>L142</f>
        <v>0</v>
      </c>
      <c r="M141" s="95"/>
      <c r="N141" s="95"/>
      <c r="O141" s="70"/>
      <c r="P141" s="70"/>
    </row>
    <row r="142" spans="1:16" s="71" customFormat="1" ht="13.5" hidden="1">
      <c r="A142" s="226"/>
      <c r="B142" s="101" t="s">
        <v>34</v>
      </c>
      <c r="C142" s="80" t="s">
        <v>47</v>
      </c>
      <c r="D142" s="80" t="s">
        <v>74</v>
      </c>
      <c r="E142" s="33" t="s">
        <v>35</v>
      </c>
      <c r="F142" s="80"/>
      <c r="G142" s="84">
        <f t="shared" si="26"/>
        <v>0</v>
      </c>
      <c r="H142" s="94">
        <f t="shared" si="25"/>
        <v>0</v>
      </c>
      <c r="I142" s="95">
        <f t="shared" si="27"/>
        <v>0</v>
      </c>
      <c r="J142" s="67">
        <f>J143</f>
        <v>0</v>
      </c>
      <c r="K142" s="66">
        <f>K143</f>
        <v>0</v>
      </c>
      <c r="L142" s="66">
        <f>L143</f>
        <v>0</v>
      </c>
      <c r="M142" s="66"/>
      <c r="N142" s="66"/>
      <c r="O142" s="82"/>
      <c r="P142" s="82"/>
    </row>
    <row r="143" spans="1:16" s="71" customFormat="1" ht="27" hidden="1">
      <c r="A143" s="226"/>
      <c r="B143" s="101" t="s">
        <v>36</v>
      </c>
      <c r="C143" s="80" t="s">
        <v>47</v>
      </c>
      <c r="D143" s="80" t="s">
        <v>74</v>
      </c>
      <c r="E143" s="33" t="s">
        <v>37</v>
      </c>
      <c r="F143" s="80"/>
      <c r="G143" s="84">
        <f t="shared" si="26"/>
        <v>0</v>
      </c>
      <c r="H143" s="94">
        <f t="shared" si="25"/>
        <v>0</v>
      </c>
      <c r="I143" s="95">
        <f t="shared" si="27"/>
        <v>0</v>
      </c>
      <c r="J143" s="67">
        <f>J144+J145</f>
        <v>0</v>
      </c>
      <c r="K143" s="66">
        <f>K144+K145</f>
        <v>0</v>
      </c>
      <c r="L143" s="66">
        <f>L144+L145</f>
        <v>0</v>
      </c>
      <c r="M143" s="66"/>
      <c r="N143" s="66"/>
      <c r="O143" s="82"/>
      <c r="P143" s="82"/>
    </row>
    <row r="144" spans="1:19" s="71" customFormat="1" ht="54.75" hidden="1">
      <c r="A144" s="226"/>
      <c r="B144" s="101" t="s">
        <v>198</v>
      </c>
      <c r="C144" s="33" t="s">
        <v>47</v>
      </c>
      <c r="D144" s="33" t="s">
        <v>74</v>
      </c>
      <c r="E144" s="33" t="s">
        <v>199</v>
      </c>
      <c r="F144" s="33" t="s">
        <v>155</v>
      </c>
      <c r="G144" s="185">
        <f t="shared" si="26"/>
        <v>0</v>
      </c>
      <c r="H144" s="94">
        <f t="shared" si="25"/>
        <v>0</v>
      </c>
      <c r="I144" s="186">
        <f t="shared" si="27"/>
        <v>0</v>
      </c>
      <c r="J144" s="68"/>
      <c r="K144" s="69"/>
      <c r="L144" s="69"/>
      <c r="M144" s="69"/>
      <c r="N144" s="69"/>
      <c r="O144" s="187"/>
      <c r="P144" s="82"/>
      <c r="S144" s="1"/>
    </row>
    <row r="145" spans="1:19" s="71" customFormat="1" ht="54.75" hidden="1">
      <c r="A145" s="226"/>
      <c r="B145" s="61" t="s">
        <v>200</v>
      </c>
      <c r="C145" s="33" t="s">
        <v>47</v>
      </c>
      <c r="D145" s="33" t="s">
        <v>74</v>
      </c>
      <c r="E145" s="33" t="s">
        <v>201</v>
      </c>
      <c r="F145" s="33" t="s">
        <v>27</v>
      </c>
      <c r="G145" s="84">
        <f t="shared" si="26"/>
        <v>0</v>
      </c>
      <c r="H145" s="94">
        <f t="shared" si="25"/>
        <v>0</v>
      </c>
      <c r="I145" s="95">
        <f t="shared" si="27"/>
        <v>0</v>
      </c>
      <c r="J145" s="68"/>
      <c r="K145" s="69"/>
      <c r="L145" s="69"/>
      <c r="M145" s="69"/>
      <c r="N145" s="69"/>
      <c r="O145" s="187"/>
      <c r="P145" s="82"/>
      <c r="S145" s="1"/>
    </row>
    <row r="146" spans="1:20" s="51" customFormat="1" ht="30.75">
      <c r="A146" s="226">
        <v>730</v>
      </c>
      <c r="B146" s="188" t="s">
        <v>202</v>
      </c>
      <c r="C146" s="189"/>
      <c r="D146" s="189"/>
      <c r="E146" s="48"/>
      <c r="F146" s="189"/>
      <c r="G146" s="49">
        <v>12.1</v>
      </c>
      <c r="H146" s="34">
        <f t="shared" si="25"/>
        <v>12.1</v>
      </c>
      <c r="I146" s="49">
        <f t="shared" si="27"/>
        <v>12.1</v>
      </c>
      <c r="J146" s="190">
        <f>J147</f>
        <v>0</v>
      </c>
      <c r="K146" s="191">
        <f>K147</f>
        <v>0</v>
      </c>
      <c r="L146" s="191">
        <f>L147</f>
        <v>0</v>
      </c>
      <c r="M146" s="191">
        <f>M147</f>
        <v>0</v>
      </c>
      <c r="N146" s="191">
        <f>N147</f>
        <v>0</v>
      </c>
      <c r="O146" s="192">
        <f>O147</f>
        <v>12.1</v>
      </c>
      <c r="P146" s="192">
        <f>P147</f>
        <v>12.1</v>
      </c>
      <c r="T146" s="51" t="s">
        <v>203</v>
      </c>
    </row>
    <row r="147" spans="1:16" s="51" customFormat="1" ht="13.5">
      <c r="A147" s="226"/>
      <c r="B147" s="31" t="s">
        <v>17</v>
      </c>
      <c r="C147" s="48" t="s">
        <v>18</v>
      </c>
      <c r="D147" s="48"/>
      <c r="E147" s="48"/>
      <c r="F147" s="48"/>
      <c r="G147" s="49">
        <v>12.1</v>
      </c>
      <c r="H147" s="34">
        <f t="shared" si="25"/>
        <v>12.1</v>
      </c>
      <c r="I147" s="49">
        <f t="shared" si="27"/>
        <v>12.1</v>
      </c>
      <c r="J147" s="50">
        <f>J148</f>
        <v>0</v>
      </c>
      <c r="K147" s="49">
        <f>K148</f>
        <v>0</v>
      </c>
      <c r="L147" s="49">
        <f>L148</f>
        <v>0</v>
      </c>
      <c r="M147" s="49">
        <f>M148</f>
        <v>0</v>
      </c>
      <c r="N147" s="49">
        <f>N148</f>
        <v>0</v>
      </c>
      <c r="O147" s="34">
        <f>O148</f>
        <v>12.1</v>
      </c>
      <c r="P147" s="34">
        <f>P148</f>
        <v>12.1</v>
      </c>
    </row>
    <row r="148" spans="1:16" s="51" customFormat="1" ht="57.75" customHeight="1">
      <c r="A148" s="226"/>
      <c r="B148" s="47" t="s">
        <v>204</v>
      </c>
      <c r="C148" s="48" t="s">
        <v>18</v>
      </c>
      <c r="D148" s="48" t="s">
        <v>76</v>
      </c>
      <c r="E148" s="48"/>
      <c r="F148" s="48"/>
      <c r="G148" s="49">
        <v>12.1</v>
      </c>
      <c r="H148" s="34">
        <f t="shared" si="25"/>
        <v>12.1</v>
      </c>
      <c r="I148" s="49">
        <f t="shared" si="27"/>
        <v>12.1</v>
      </c>
      <c r="J148" s="50">
        <f>J149</f>
        <v>0</v>
      </c>
      <c r="K148" s="49">
        <f>K149</f>
        <v>0</v>
      </c>
      <c r="L148" s="49">
        <f>L149</f>
        <v>0</v>
      </c>
      <c r="M148" s="49">
        <f>M149</f>
        <v>0</v>
      </c>
      <c r="N148" s="49">
        <f>N149</f>
        <v>0</v>
      </c>
      <c r="O148" s="34">
        <f>O149</f>
        <v>12.1</v>
      </c>
      <c r="P148" s="34">
        <f>P149</f>
        <v>12.1</v>
      </c>
    </row>
    <row r="149" spans="1:16" s="71" customFormat="1" ht="93.75" customHeight="1">
      <c r="A149" s="226"/>
      <c r="B149" s="77" t="s">
        <v>59</v>
      </c>
      <c r="C149" s="53" t="s">
        <v>18</v>
      </c>
      <c r="D149" s="53" t="s">
        <v>76</v>
      </c>
      <c r="E149" s="53" t="s">
        <v>29</v>
      </c>
      <c r="F149" s="53"/>
      <c r="G149" s="54">
        <v>12.1</v>
      </c>
      <c r="H149" s="55">
        <f t="shared" si="25"/>
        <v>12.1</v>
      </c>
      <c r="I149" s="54">
        <f t="shared" si="27"/>
        <v>12.1</v>
      </c>
      <c r="J149" s="56">
        <f>J150</f>
        <v>0</v>
      </c>
      <c r="K149" s="54">
        <f>K150</f>
        <v>0</v>
      </c>
      <c r="L149" s="54">
        <f>L150</f>
        <v>0</v>
      </c>
      <c r="M149" s="54">
        <f>M150</f>
        <v>0</v>
      </c>
      <c r="N149" s="54">
        <f>N150</f>
        <v>0</v>
      </c>
      <c r="O149" s="55">
        <f>O150</f>
        <v>12.1</v>
      </c>
      <c r="P149" s="55">
        <f>P150</f>
        <v>12.1</v>
      </c>
    </row>
    <row r="150" spans="1:16" s="71" customFormat="1" ht="54.75">
      <c r="A150" s="226"/>
      <c r="B150" s="77" t="s">
        <v>30</v>
      </c>
      <c r="C150" s="53" t="s">
        <v>18</v>
      </c>
      <c r="D150" s="53" t="s">
        <v>76</v>
      </c>
      <c r="E150" s="53" t="s">
        <v>31</v>
      </c>
      <c r="F150" s="53"/>
      <c r="G150" s="54">
        <v>12.1</v>
      </c>
      <c r="H150" s="55">
        <f t="shared" si="25"/>
        <v>12.1</v>
      </c>
      <c r="I150" s="54">
        <f t="shared" si="27"/>
        <v>12.1</v>
      </c>
      <c r="J150" s="56">
        <f>J151</f>
        <v>0</v>
      </c>
      <c r="K150" s="54">
        <f>K151</f>
        <v>0</v>
      </c>
      <c r="L150" s="54">
        <f>L151</f>
        <v>0</v>
      </c>
      <c r="M150" s="54">
        <f>M151</f>
        <v>0</v>
      </c>
      <c r="N150" s="54">
        <f>N151</f>
        <v>0</v>
      </c>
      <c r="O150" s="55">
        <f>O151</f>
        <v>12.1</v>
      </c>
      <c r="P150" s="55">
        <f>P151</f>
        <v>12.1</v>
      </c>
    </row>
    <row r="151" spans="1:16" s="71" customFormat="1" ht="54.75">
      <c r="A151" s="226"/>
      <c r="B151" s="77" t="s">
        <v>205</v>
      </c>
      <c r="C151" s="53" t="s">
        <v>18</v>
      </c>
      <c r="D151" s="53" t="s">
        <v>76</v>
      </c>
      <c r="E151" s="53" t="s">
        <v>33</v>
      </c>
      <c r="F151" s="53" t="s">
        <v>27</v>
      </c>
      <c r="G151" s="54">
        <v>12.1</v>
      </c>
      <c r="H151" s="55">
        <f t="shared" si="25"/>
        <v>12.1</v>
      </c>
      <c r="I151" s="54">
        <f t="shared" si="27"/>
        <v>12.1</v>
      </c>
      <c r="J151" s="58">
        <v>0</v>
      </c>
      <c r="K151" s="59">
        <v>0</v>
      </c>
      <c r="L151" s="59">
        <v>0</v>
      </c>
      <c r="M151" s="59"/>
      <c r="N151" s="59"/>
      <c r="O151" s="60">
        <v>12.1</v>
      </c>
      <c r="P151" s="60">
        <v>12.1</v>
      </c>
    </row>
    <row r="152" spans="1:16" s="71" customFormat="1" ht="15">
      <c r="A152" s="30"/>
      <c r="B152" s="193" t="s">
        <v>206</v>
      </c>
      <c r="C152" s="53"/>
      <c r="D152" s="53"/>
      <c r="E152" s="53"/>
      <c r="F152" s="53"/>
      <c r="G152" s="194" t="e">
        <f>SUM(G10,G146)</f>
        <v>#REF!</v>
      </c>
      <c r="H152" s="195">
        <f>H146+H10</f>
        <v>41173.907640000005</v>
      </c>
      <c r="I152" s="196">
        <f aca="true" t="shared" si="28" ref="I152:P152">SUM(I10,I146)</f>
        <v>38153.799999999996</v>
      </c>
      <c r="J152" s="197">
        <f t="shared" si="28"/>
        <v>3020.1076399999997</v>
      </c>
      <c r="K152" s="194">
        <f t="shared" si="28"/>
        <v>0</v>
      </c>
      <c r="L152" s="194">
        <f t="shared" si="28"/>
        <v>0</v>
      </c>
      <c r="M152" s="194">
        <f t="shared" si="28"/>
        <v>0</v>
      </c>
      <c r="N152" s="194">
        <f t="shared" si="28"/>
        <v>0</v>
      </c>
      <c r="O152" s="196">
        <f t="shared" si="28"/>
        <v>36350.3</v>
      </c>
      <c r="P152" s="196">
        <f t="shared" si="28"/>
        <v>36941.5</v>
      </c>
    </row>
    <row r="153" spans="7:16" ht="12.75">
      <c r="G153" s="198"/>
      <c r="H153" s="199"/>
      <c r="I153" s="200"/>
      <c r="J153" s="201"/>
      <c r="K153" s="201"/>
      <c r="L153" s="201"/>
      <c r="M153" s="201"/>
      <c r="N153" s="201"/>
      <c r="O153" s="202"/>
      <c r="P153" s="202"/>
    </row>
    <row r="154" spans="7:16" ht="15.75" customHeight="1">
      <c r="G154" s="203"/>
      <c r="H154" s="204"/>
      <c r="I154" s="205"/>
      <c r="J154" s="206"/>
      <c r="K154" s="206"/>
      <c r="L154" s="206"/>
      <c r="M154" s="206"/>
      <c r="N154" s="206"/>
      <c r="O154" s="205"/>
      <c r="P154" s="205"/>
    </row>
    <row r="155" spans="2:16" ht="12.75" hidden="1">
      <c r="B155" s="2" t="s">
        <v>207</v>
      </c>
      <c r="G155" s="198"/>
      <c r="H155" s="199"/>
      <c r="I155" s="200"/>
      <c r="J155" s="201"/>
      <c r="K155" s="201"/>
      <c r="L155" s="201"/>
      <c r="M155" s="201"/>
      <c r="N155" s="201"/>
      <c r="O155" s="202"/>
      <c r="P155" s="202"/>
    </row>
    <row r="156" spans="2:16" ht="12.75" hidden="1">
      <c r="B156" s="2" t="s">
        <v>208</v>
      </c>
      <c r="G156" s="198">
        <f aca="true" t="shared" si="29" ref="G156:L156">G157+G158+G159</f>
        <v>35961.5</v>
      </c>
      <c r="H156" s="199">
        <f t="shared" si="29"/>
        <v>35961.5</v>
      </c>
      <c r="I156" s="200">
        <f t="shared" si="29"/>
        <v>35961.5</v>
      </c>
      <c r="J156" s="201">
        <f t="shared" si="29"/>
        <v>35961.5</v>
      </c>
      <c r="K156" s="201">
        <f t="shared" si="29"/>
        <v>35961.5</v>
      </c>
      <c r="L156" s="201">
        <f t="shared" si="29"/>
        <v>35961.5</v>
      </c>
      <c r="M156" s="201"/>
      <c r="N156" s="201"/>
      <c r="O156" s="201">
        <f>O157+O158+O159</f>
        <v>32490.5</v>
      </c>
      <c r="P156" s="201">
        <f>P157+P158+P159</f>
        <v>33291.5</v>
      </c>
    </row>
    <row r="157" spans="2:16" ht="12.75" hidden="1">
      <c r="B157" s="2" t="s">
        <v>209</v>
      </c>
      <c r="G157" s="198">
        <v>28174</v>
      </c>
      <c r="H157" s="199">
        <v>28174</v>
      </c>
      <c r="I157" s="200">
        <v>28174</v>
      </c>
      <c r="J157" s="201">
        <v>28174</v>
      </c>
      <c r="K157" s="201">
        <v>28174</v>
      </c>
      <c r="L157" s="201">
        <v>28174</v>
      </c>
      <c r="M157" s="201"/>
      <c r="N157" s="201"/>
      <c r="O157" s="202">
        <v>28703</v>
      </c>
      <c r="P157" s="202">
        <v>29504</v>
      </c>
    </row>
    <row r="158" spans="2:16" ht="12.75" hidden="1">
      <c r="B158" s="2" t="s">
        <v>210</v>
      </c>
      <c r="G158" s="198">
        <v>3787.5</v>
      </c>
      <c r="H158" s="199">
        <v>3787.5</v>
      </c>
      <c r="I158" s="200">
        <v>3787.5</v>
      </c>
      <c r="J158" s="201">
        <v>3787.5</v>
      </c>
      <c r="K158" s="201">
        <v>3787.5</v>
      </c>
      <c r="L158" s="201">
        <v>3787.5</v>
      </c>
      <c r="M158" s="201"/>
      <c r="N158" s="201"/>
      <c r="O158" s="202">
        <v>3787.5</v>
      </c>
      <c r="P158" s="202">
        <v>3787.5</v>
      </c>
    </row>
    <row r="159" spans="2:16" ht="12.75" hidden="1">
      <c r="B159" s="2" t="s">
        <v>211</v>
      </c>
      <c r="G159" s="198">
        <v>4000</v>
      </c>
      <c r="H159" s="199">
        <v>4000</v>
      </c>
      <c r="I159" s="200">
        <v>4000</v>
      </c>
      <c r="J159" s="201">
        <v>4000</v>
      </c>
      <c r="K159" s="201">
        <v>4000</v>
      </c>
      <c r="L159" s="201">
        <v>4000</v>
      </c>
      <c r="M159" s="201"/>
      <c r="N159" s="201"/>
      <c r="O159" s="202"/>
      <c r="P159" s="202"/>
    </row>
    <row r="160" spans="2:16" ht="12.75" hidden="1">
      <c r="B160" s="2" t="s">
        <v>212</v>
      </c>
      <c r="G160" s="198" t="e">
        <f aca="true" t="shared" si="30" ref="G160:L160">G152-G156</f>
        <v>#REF!</v>
      </c>
      <c r="H160" s="199">
        <f t="shared" si="30"/>
        <v>5212.407640000005</v>
      </c>
      <c r="I160" s="200">
        <f t="shared" si="30"/>
        <v>2192.2999999999956</v>
      </c>
      <c r="J160" s="201">
        <f t="shared" si="30"/>
        <v>-32941.39236</v>
      </c>
      <c r="K160" s="201">
        <f t="shared" si="30"/>
        <v>-35961.5</v>
      </c>
      <c r="L160" s="201">
        <f t="shared" si="30"/>
        <v>-35961.5</v>
      </c>
      <c r="M160" s="201"/>
      <c r="N160" s="201"/>
      <c r="O160" s="201">
        <f>O152-O156</f>
        <v>3859.800000000003</v>
      </c>
      <c r="P160" s="201">
        <f>P152-P156</f>
        <v>3650</v>
      </c>
    </row>
    <row r="161" spans="9:10" ht="12.75" hidden="1">
      <c r="I161" s="207"/>
      <c r="J161" s="208"/>
    </row>
    <row r="162" spans="5:16" ht="12.75" hidden="1">
      <c r="E162" s="4" t="s">
        <v>213</v>
      </c>
      <c r="F162" s="4"/>
      <c r="G162" s="209">
        <v>32408.1</v>
      </c>
      <c r="H162" s="210">
        <f>H21+H22+H23+H24+H34+H45+H50+H54+H62+H106+H111+H127+H146+H13</f>
        <v>35018.738339999996</v>
      </c>
      <c r="I162" s="211">
        <f>I21+I22+I23+I24+I34+I45+I50+I54+I62+I106+I111+I127+I146+I13</f>
        <v>33166.1</v>
      </c>
      <c r="J162" s="211">
        <f>J21+J22+J23+J24+J34+J45+J50+J54+J62+J106+J111+J127+J146+J13</f>
        <v>1852.63834</v>
      </c>
      <c r="K162" s="212">
        <v>1750.80578</v>
      </c>
      <c r="L162" s="212">
        <v>1750.80578</v>
      </c>
      <c r="M162" s="212">
        <v>598.1</v>
      </c>
      <c r="N162" s="212"/>
      <c r="O162" s="209">
        <f>O21+O22+O23+O24+O34+O45+O50+O54+O62+O106+O111+O127+O146+O13</f>
        <v>31760.200000000004</v>
      </c>
      <c r="P162" s="209">
        <f>P21+P22+P23+P24+P34+P45+P50+P54+P62+P106+P111+P127+P146+P13</f>
        <v>32041.699999999997</v>
      </c>
    </row>
    <row r="163" spans="5:16" ht="12.75" hidden="1">
      <c r="E163" s="4" t="s">
        <v>214</v>
      </c>
      <c r="F163" s="4"/>
      <c r="G163" s="213" t="e">
        <f>G33+G72+G131+G136+G100</f>
        <v>#REF!</v>
      </c>
      <c r="H163" s="210">
        <f>4164.9+822.8</f>
        <v>4987.7</v>
      </c>
      <c r="I163" s="211">
        <f>4164.9+822.8</f>
        <v>4987.7</v>
      </c>
      <c r="J163" s="211">
        <f>4164.9+822.8</f>
        <v>4987.7</v>
      </c>
      <c r="K163" s="213" t="e">
        <f>#REF!+K84+K140+K148+K112</f>
        <v>#REF!</v>
      </c>
      <c r="L163" s="213" t="e">
        <f>#REF!+L84+L140+L148+L112</f>
        <v>#REF!</v>
      </c>
      <c r="M163" s="213" t="e">
        <f>#REF!+M84+M140+M148+M112</f>
        <v>#REF!</v>
      </c>
      <c r="N163" s="213" t="e">
        <f>#REF!+N84+N140+N148+N112</f>
        <v>#REF!</v>
      </c>
      <c r="O163" s="213">
        <v>4590.1</v>
      </c>
      <c r="P163" s="213">
        <v>4899.8</v>
      </c>
    </row>
    <row r="164" spans="6:16" ht="12.75" hidden="1">
      <c r="F164" s="4"/>
      <c r="G164" s="214" t="e">
        <f aca="true" t="shared" si="31" ref="G164:P164">G162+G163</f>
        <v>#REF!</v>
      </c>
      <c r="H164" s="215">
        <f t="shared" si="31"/>
        <v>40006.43833999999</v>
      </c>
      <c r="I164" s="216">
        <f t="shared" si="31"/>
        <v>38153.799999999996</v>
      </c>
      <c r="J164" s="216">
        <f t="shared" si="31"/>
        <v>6840.33834</v>
      </c>
      <c r="K164" s="214" t="e">
        <f t="shared" si="31"/>
        <v>#REF!</v>
      </c>
      <c r="L164" s="214" t="e">
        <f t="shared" si="31"/>
        <v>#REF!</v>
      </c>
      <c r="M164" s="214" t="e">
        <f t="shared" si="31"/>
        <v>#REF!</v>
      </c>
      <c r="N164" s="214" t="e">
        <f t="shared" si="31"/>
        <v>#REF!</v>
      </c>
      <c r="O164" s="214">
        <f t="shared" si="31"/>
        <v>36350.3</v>
      </c>
      <c r="P164" s="214">
        <f t="shared" si="31"/>
        <v>36941.5</v>
      </c>
    </row>
    <row r="165" spans="7:16" ht="12.75">
      <c r="G165" s="217"/>
      <c r="H165" s="210"/>
      <c r="I165" s="207"/>
      <c r="J165" s="218"/>
      <c r="K165" s="213"/>
      <c r="L165" s="213"/>
      <c r="M165" s="213"/>
      <c r="N165" s="213"/>
      <c r="O165" s="213"/>
      <c r="P165" s="213"/>
    </row>
    <row r="166" spans="9:10" ht="24" customHeight="1">
      <c r="I166" s="207" t="s">
        <v>215</v>
      </c>
      <c r="J166" s="208">
        <f>J13++J21+J22+J23+J24+J34+J43+J49+J61+J105+J110+J126+J146</f>
        <v>1852.63834</v>
      </c>
    </row>
    <row r="167" spans="9:10" ht="12.75">
      <c r="I167" s="207" t="s">
        <v>216</v>
      </c>
      <c r="J167" s="219">
        <f>1167.4693</f>
        <v>1167.4693</v>
      </c>
    </row>
    <row r="168" spans="9:10" ht="26.25">
      <c r="I168" s="220" t="s">
        <v>217</v>
      </c>
      <c r="J168" s="221">
        <f>J166+J167</f>
        <v>3020.10764</v>
      </c>
    </row>
  </sheetData>
  <sheetProtection selectLockedCells="1" selectUnlockedCells="1"/>
  <autoFilter ref="A9:T152"/>
  <mergeCells count="6">
    <mergeCell ref="A6:P6"/>
    <mergeCell ref="A10:A145"/>
    <mergeCell ref="A146:A151"/>
    <mergeCell ref="O1:P1"/>
    <mergeCell ref="H2:P2"/>
    <mergeCell ref="H3:P3"/>
  </mergeCells>
  <printOptions/>
  <pageMargins left="0.5513888888888889" right="0.19652777777777777" top="0.45208333333333334" bottom="0.31527777777777777" header="0.5118055555555555" footer="0.5118055555555555"/>
  <pageSetup fitToHeight="0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dcterms:modified xsi:type="dcterms:W3CDTF">2021-04-02T05:25:45Z</dcterms:modified>
  <cp:category/>
  <cp:version/>
  <cp:contentType/>
  <cp:contentStatus/>
</cp:coreProperties>
</file>