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_FilterDatabase" localSheetId="0">'лист'!$F$2:$F$173</definedName>
    <definedName name="Excel_BuiltIn_Print_Area" localSheetId="0">'лист'!$A$6:$A$162</definedName>
    <definedName name="_xlnm.Print_Area" localSheetId="0">'лист'!$A$1:$N$162</definedName>
  </definedNames>
  <calcPr fullCalcOnLoad="1"/>
</workbook>
</file>

<file path=xl/sharedStrings.xml><?xml version="1.0" encoding="utf-8"?>
<sst xmlns="http://schemas.openxmlformats.org/spreadsheetml/2006/main" count="638" uniqueCount="226">
  <si>
    <t>Приложение №2</t>
  </si>
  <si>
    <t>к решению Совета народных депутатов муниципального образования Андреевское сельское поселение</t>
  </si>
  <si>
    <t>Ведомственная структура расходов бюджета муниципального образования
 Андреевское сельское поселение на 2020 год и на плановый период 2021 и 2022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</si>
  <si>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</si>
  <si>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</si>
  <si>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</si>
  <si>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</si>
  <si>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</si>
  <si>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</si>
  <si>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</si>
  <si>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2020 год</t>
  </si>
  <si>
    <t>Утв.План 
На 2020 год</t>
  </si>
  <si>
    <t>март</t>
  </si>
  <si>
    <t>Июль</t>
  </si>
  <si>
    <t>август</t>
  </si>
  <si>
    <t>ноябрь</t>
  </si>
  <si>
    <t>План 
На 2021 год</t>
  </si>
  <si>
    <t>План 
На 2022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</si>
  <si>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</si>
  <si>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</si>
  <si>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</si>
  <si>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</si>
  <si>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</si>
  <si>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</si>
  <si>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</si>
  <si>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</si>
  <si>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</si>
  <si>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</si>
  <si>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</si>
  <si>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</si>
  <si>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</si>
  <si>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</si>
  <si>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</si>
  <si>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</si>
  <si>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</si>
  <si>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</si>
  <si>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</si>
  <si>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</si>
  <si>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</si>
  <si>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</si>
  <si>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</si>
  <si>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</si>
  <si>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</si>
  <si>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</si>
  <si>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</si>
  <si>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</si>
  <si>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</si>
  <si>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</si>
  <si>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Обеспечение проведения выборов и референдумов</t>
  </si>
  <si>
    <t>07</t>
  </si>
  <si>
    <t>Расходы на проведение мероприятий ко дню общероссийского голосования (Закупка товаров, работ и услуг для обеспечения государственных (муниципальных) нужд)</t>
  </si>
  <si>
    <t>999W058530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</si>
  <si>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</si>
  <si>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</si>
  <si>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</si>
  <si>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</si>
  <si>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800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</si>
  <si>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</si>
  <si>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</si>
  <si>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района" 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</si>
  <si>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</si>
  <si>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Основное мероприятие "Формирование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</si>
  <si>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</si>
  <si>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</si>
  <si>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0500262100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</si>
  <si>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</si>
  <si>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</si>
  <si>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</si>
  <si>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</si>
  <si>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</si>
  <si>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</si>
  <si>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Расходы на обеспечение деятельности МКУ "АХО Андреевского сельского поселения" (иные бюджетные ассигнования)</t>
  </si>
  <si>
    <t>Основное мероприятие "Расходы на уплату налогов на имущество и транспорт"</t>
  </si>
  <si>
    <t>06002</t>
  </si>
  <si>
    <t>060028Б020</t>
  </si>
  <si>
    <t>Расходы, связанные с поощрением сельских старост (Закупка товаров, работ и услуг для обеспечения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</si>
  <si>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</si>
  <si>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</si>
  <si>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300</t>
  </si>
  <si>
    <t>Расходы на проведение независимой оценки качества муниципальных услуг в сфере культуры  (Закупка товаров, работ и услуг для обеспечения государственных (муниципальных) нужд)</t>
  </si>
  <si>
    <t>9990060200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</si>
  <si>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</si>
  <si>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</si>
  <si>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</si>
  <si>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</si>
  <si>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</si>
  <si>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</si>
  <si>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</si>
  <si>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</si>
  <si>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</si>
  <si>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</si>
  <si>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</si>
  <si>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</si>
  <si>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</si>
  <si>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</si>
  <si>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</si>
  <si>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</si>
  <si>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</si>
  <si>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</si>
  <si>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</si>
  <si>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</si>
  <si>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</si>
  <si>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</si>
  <si>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</si>
  <si>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Общеэкономические вопросы</t>
  </si>
  <si>
    <t xml:space="preserve"> Непрограммные расходы  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</si>
  <si>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</si>
  <si>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</si>
  <si>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</si>
  <si>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</si>
  <si>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</si>
  <si>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</si>
  <si>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</si>
  <si>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</si>
  <si>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</si>
  <si>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 xml:space="preserve">Основное мероприятие "Ремонт муниципального имущества" </t>
  </si>
  <si>
    <t>01001</t>
  </si>
  <si>
    <t>Расходы на ремонт муниципального имущества (Закупка товаров, работ и услуг для обеспечения государственных (муниципальных) нужд)</t>
  </si>
  <si>
    <t>0100162050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</si>
  <si>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</si>
  <si>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</si>
  <si>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</si>
  <si>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</si>
  <si>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</si>
  <si>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</si>
  <si>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</si>
  <si>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</si>
  <si>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</si>
  <si>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</si>
  <si>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</si>
  <si>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</si>
  <si>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</si>
  <si>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</si>
  <si>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Расходы на уличное освещение (Закупка товаров, работ и услуг для обеспечения государственных (муниципальных) нужд)</t>
  </si>
  <si>
    <t>Основное мероприятие "Содержание сетей уличного освещения"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</si>
  <si>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</si>
  <si>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</si>
  <si>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</si>
  <si>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</si>
  <si>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</si>
  <si>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</si>
  <si>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 территории"</t>
  </si>
  <si>
    <t>03004</t>
  </si>
  <si>
    <t>0300462070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</si>
  <si>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</si>
  <si>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</si>
  <si>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</si>
  <si>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</si>
  <si>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</si>
  <si>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Иные непрограммные расходы</t>
  </si>
  <si>
    <t>99900S1670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</si>
  <si>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</si>
  <si>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99900L299F</t>
  </si>
  <si>
    <t>Охрана окружающей среды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</si>
  <si>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</si>
  <si>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</si>
  <si>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</si>
  <si>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0300562070</t>
  </si>
  <si>
    <t>Образование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</si>
  <si>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</si>
  <si>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</si>
  <si>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</si>
  <si>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</si>
  <si>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</si>
  <si>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</si>
  <si>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</si>
  <si>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</si>
  <si>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</si>
  <si>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</si>
  <si>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</si>
  <si>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</si>
  <si>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</si>
  <si>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</si>
  <si>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</si>
  <si>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</si>
  <si>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</si>
  <si>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</si>
  <si>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</si>
  <si>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</si>
  <si>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</si>
  <si>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</si>
  <si>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0400371820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</si>
  <si>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</si>
  <si>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</si>
  <si>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</si>
  <si>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</si>
  <si>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</si>
  <si>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</si>
  <si>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</si>
  <si>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</si>
  <si>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</si>
  <si>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</si>
  <si>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</si>
  <si>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</si>
  <si>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</si>
  <si>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>Расходы на обеспечение жильем молодых семей  (Межбюджетные трансферты)</t>
  </si>
  <si>
    <t>999001Ж010</t>
  </si>
  <si>
    <t>9990010200</t>
  </si>
  <si>
    <t>9990014970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</si>
  <si>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</si>
  <si>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</si>
  <si>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</si>
  <si>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</si>
  <si>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</si>
  <si>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( Межбюджетные трансферты)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</si>
  <si>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</si>
  <si>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</si>
  <si>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</si>
  <si>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</si>
  <si>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</si>
  <si>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</si>
  <si>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</si>
  <si>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</si>
  <si>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</si>
  <si>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</si>
  <si>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</si>
  <si>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ИТОГО РАСХОДОВ:</t>
  </si>
  <si>
    <t>доходы</t>
  </si>
  <si>
    <t>ДОХОДЫ</t>
  </si>
  <si>
    <t>Собств.</t>
  </si>
  <si>
    <t>обл.</t>
  </si>
  <si>
    <t>иные из рай. Бюджета</t>
  </si>
  <si>
    <t>Отклонение</t>
  </si>
  <si>
    <t>ОБ</t>
  </si>
  <si>
    <t>ОФПС</t>
  </si>
  <si>
    <t>от 08.12.2020 № 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</si>
</sst>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000"/>
    <numFmt numFmtId="168" formatCode="0.0000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6" fillId="0" borderId="11" xfId="0" applyFont="1" applyBorder="1" applyAlignment="1">
      <alignment horizontal="left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4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165" fontId="17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17" fillId="40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49" fontId="17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64" fontId="17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7" fillId="40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166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4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wrapText="1"/>
    </xf>
    <xf numFmtId="167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166" fontId="13" fillId="0" borderId="11" xfId="0" applyNumberFormat="1" applyFont="1" applyBorder="1" applyAlignment="1">
      <alignment horizontal="center"/>
    </xf>
    <xf numFmtId="0" fontId="13" fillId="41" borderId="11" xfId="0" applyFont="1" applyFill="1" applyBorder="1" applyAlignment="1">
      <alignment horizontal="left" vertical="center" wrapText="1"/>
    </xf>
    <xf numFmtId="49" fontId="13" fillId="41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vertical="top" wrapText="1"/>
    </xf>
    <xf numFmtId="0" fontId="17" fillId="41" borderId="11" xfId="0" applyFont="1" applyFill="1" applyBorder="1" applyAlignment="1">
      <alignment horizontal="left" vertical="center" wrapText="1"/>
    </xf>
    <xf numFmtId="49" fontId="17" fillId="41" borderId="11" xfId="0" applyNumberFormat="1" applyFont="1" applyFill="1" applyBorder="1" applyAlignment="1">
      <alignment horizontal="center" wrapText="1"/>
    </xf>
    <xf numFmtId="166" fontId="17" fillId="40" borderId="11" xfId="0" applyNumberFormat="1" applyFont="1" applyFill="1" applyBorder="1" applyAlignment="1">
      <alignment horizontal="center" wrapText="1"/>
    </xf>
    <xf numFmtId="166" fontId="13" fillId="40" borderId="11" xfId="0" applyNumberFormat="1" applyFont="1" applyFill="1" applyBorder="1" applyAlignment="1">
      <alignment horizontal="center" wrapText="1"/>
    </xf>
    <xf numFmtId="166" fontId="13" fillId="40" borderId="11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 wrapText="1"/>
    </xf>
    <xf numFmtId="1" fontId="13" fillId="0" borderId="11" xfId="0" applyNumberFormat="1" applyFont="1" applyBorder="1" applyAlignment="1">
      <alignment horizontal="center"/>
    </xf>
    <xf numFmtId="165" fontId="17" fillId="40" borderId="11" xfId="0" applyNumberFormat="1" applyFont="1" applyFill="1" applyBorder="1" applyAlignment="1">
      <alignment horizontal="center" wrapText="1"/>
    </xf>
    <xf numFmtId="165" fontId="13" fillId="40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left" vertical="center" wrapText="1"/>
    </xf>
    <xf numFmtId="168" fontId="13" fillId="0" borderId="11" xfId="0" applyNumberFormat="1" applyFont="1" applyFill="1" applyBorder="1" applyAlignment="1">
      <alignment horizontal="center" wrapText="1"/>
    </xf>
    <xf numFmtId="164" fontId="17" fillId="0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166" fontId="13" fillId="0" borderId="11" xfId="0" applyNumberFormat="1" applyFont="1" applyBorder="1" applyAlignment="1">
      <alignment horizontal="center" wrapText="1"/>
    </xf>
    <xf numFmtId="11" fontId="20" fillId="0" borderId="11" xfId="0" applyNumberFormat="1" applyFont="1" applyFill="1" applyBorder="1" applyAlignment="1">
      <alignment horizontal="left" vertical="center" wrapText="1"/>
    </xf>
    <xf numFmtId="49" fontId="20" fillId="41" borderId="11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/>
    </xf>
    <xf numFmtId="166" fontId="20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166" fontId="21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1" fillId="40" borderId="11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13" fillId="41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66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11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center" wrapText="1"/>
    </xf>
    <xf numFmtId="0" fontId="17" fillId="41" borderId="11" xfId="0" applyNumberFormat="1" applyFont="1" applyFill="1" applyBorder="1" applyAlignment="1">
      <alignment horizontal="left" vertical="center" wrapText="1"/>
    </xf>
    <xf numFmtId="49" fontId="17" fillId="41" borderId="15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1" fontId="13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166" fontId="20" fillId="0" borderId="11" xfId="0" applyNumberFormat="1" applyFont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6" fontId="12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5" fillId="40" borderId="11" xfId="0" applyNumberFormat="1" applyFont="1" applyFill="1" applyBorder="1" applyAlignment="1">
      <alignment horizontal="center" wrapText="1"/>
    </xf>
    <xf numFmtId="166" fontId="15" fillId="0" borderId="11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/>
    </xf>
    <xf numFmtId="166" fontId="15" fillId="40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3"/>
  <sheetViews>
    <sheetView tabSelected="1" zoomScale="90" zoomScaleNormal="90" zoomScalePageLayoutView="0" workbookViewId="0" topLeftCell="A1">
      <selection activeCell="Q3" sqref="Q3"/>
    </sheetView>
  </sheetViews>
  <sheetFormatPr defaultColWidth="8.57421875" defaultRowHeight="12.75"/>
  <cols>
    <col min="1" max="1" width="5.28125" style="1" customWidth="1"/>
    <col min="2" max="2" width="42.57421875" style="2" customWidth="1"/>
    <col min="3" max="3" width="5.28125" style="3" customWidth="1"/>
    <col min="4" max="4" width="4.57421875" style="3" customWidth="1"/>
    <col min="5" max="5" width="13.00390625" style="4" customWidth="1"/>
    <col min="6" max="6" width="5.00390625" style="3" customWidth="1"/>
    <col min="7" max="7" width="14.421875" style="5" customWidth="1"/>
    <col min="8" max="8" width="9.57421875" style="5" hidden="1" customWidth="1"/>
    <col min="9" max="9" width="12.28125" style="6" hidden="1" customWidth="1"/>
    <col min="10" max="10" width="11.00390625" style="7" hidden="1" customWidth="1"/>
    <col min="11" max="11" width="10.00390625" style="7" hidden="1" customWidth="1"/>
    <col min="12" max="12" width="12.28125" style="6" hidden="1" customWidth="1"/>
    <col min="13" max="14" width="10.57421875" style="1" customWidth="1"/>
    <col min="15" max="18" width="8.57421875" style="1" customWidth="1"/>
    <col min="19" max="19" width="93.57421875" style="1" customWidth="1"/>
    <col min="20" max="16384" width="8.57421875" style="1" customWidth="1"/>
  </cols>
  <sheetData>
    <row r="2" spans="6:14" ht="13.5">
      <c r="F2" s="148" t="s">
        <v>0</v>
      </c>
      <c r="G2" s="148"/>
      <c r="H2" s="148"/>
      <c r="I2" s="148"/>
      <c r="J2" s="148"/>
      <c r="K2" s="148"/>
      <c r="L2" s="148"/>
      <c r="M2" s="148"/>
      <c r="N2" s="148"/>
    </row>
    <row r="3" spans="6:14" ht="38.25" customHeight="1">
      <c r="F3" s="149" t="s">
        <v>1</v>
      </c>
      <c r="G3" s="149"/>
      <c r="H3" s="149"/>
      <c r="I3" s="149"/>
      <c r="J3" s="149"/>
      <c r="K3" s="149"/>
      <c r="L3" s="149"/>
      <c r="M3" s="149"/>
      <c r="N3" s="149"/>
    </row>
    <row r="4" spans="6:14" ht="13.5" customHeight="1">
      <c r="F4" s="150" t="s">
        <v>225</v>
      </c>
      <c r="G4" s="150"/>
      <c r="H4" s="150"/>
      <c r="I4" s="150"/>
      <c r="J4" s="150"/>
      <c r="K4" s="150"/>
      <c r="L4" s="150"/>
      <c r="M4" s="150"/>
      <c r="N4" s="150"/>
    </row>
    <row r="6" spans="2:12" s="8" customFormat="1" ht="15">
      <c r="B6" s="9"/>
      <c r="C6" s="10"/>
      <c r="D6" s="11"/>
      <c r="E6" s="12"/>
      <c r="F6" s="11"/>
      <c r="G6" s="13"/>
      <c r="H6" s="13"/>
      <c r="I6" s="14"/>
      <c r="J6" s="15"/>
      <c r="K6" s="15"/>
      <c r="L6" s="14"/>
    </row>
    <row r="7" spans="1:14" ht="41.25" customHeight="1">
      <c r="A7" s="146" t="s">
        <v>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ht="12.75">
      <c r="N8" s="3" t="s">
        <v>3</v>
      </c>
    </row>
    <row r="9" spans="1:14" s="23" customFormat="1" ht="115.5" customHeight="1">
      <c r="A9" s="16" t="s">
        <v>4</v>
      </c>
      <c r="B9" s="17" t="s">
        <v>5</v>
      </c>
      <c r="C9" s="18" t="s">
        <v>6</v>
      </c>
      <c r="D9" s="18" t="s">
        <v>7</v>
      </c>
      <c r="E9" s="19" t="s">
        <v>8</v>
      </c>
      <c r="F9" s="18" t="s">
        <v>9</v>
      </c>
      <c r="G9" s="20" t="s">
        <v>10</v>
      </c>
      <c r="H9" s="20" t="s">
        <v>11</v>
      </c>
      <c r="I9" s="21" t="s">
        <v>12</v>
      </c>
      <c r="J9" s="21" t="s">
        <v>13</v>
      </c>
      <c r="K9" s="21" t="s">
        <v>14</v>
      </c>
      <c r="L9" s="22" t="s">
        <v>15</v>
      </c>
      <c r="M9" s="21" t="s">
        <v>16</v>
      </c>
      <c r="N9" s="21" t="s">
        <v>17</v>
      </c>
    </row>
    <row r="10" spans="1:14" s="23" customFormat="1" ht="12.75">
      <c r="A10" s="24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25">
        <v>7</v>
      </c>
      <c r="H10" s="25"/>
      <c r="I10" s="26"/>
      <c r="J10" s="27"/>
      <c r="K10" s="27"/>
      <c r="L10" s="28"/>
      <c r="M10" s="24">
        <v>8</v>
      </c>
      <c r="N10" s="24">
        <v>9</v>
      </c>
    </row>
    <row r="11" spans="1:14" s="36" customFormat="1" ht="41.25">
      <c r="A11" s="147">
        <v>703</v>
      </c>
      <c r="B11" s="30" t="s">
        <v>18</v>
      </c>
      <c r="C11" s="31"/>
      <c r="D11" s="31"/>
      <c r="E11" s="32"/>
      <c r="F11" s="31"/>
      <c r="G11" s="33">
        <f aca="true" t="shared" si="0" ref="G11:G16">SUM(H11:L11)</f>
        <v>44525.157779999994</v>
      </c>
      <c r="H11" s="34">
        <f aca="true" t="shared" si="1" ref="H11:N11">H12+H52+H58+H67+H76+H106+H111+H116+H132+H150</f>
        <v>37668.299999999996</v>
      </c>
      <c r="I11" s="34">
        <f t="shared" si="1"/>
        <v>1780.8057800000001</v>
      </c>
      <c r="J11" s="34">
        <f t="shared" si="1"/>
        <v>1852.7019999999998</v>
      </c>
      <c r="K11" s="34">
        <f t="shared" si="1"/>
        <v>2285.75</v>
      </c>
      <c r="L11" s="35">
        <f t="shared" si="1"/>
        <v>937.6000000000001</v>
      </c>
      <c r="M11" s="34">
        <f t="shared" si="1"/>
        <v>37009.799999999996</v>
      </c>
      <c r="N11" s="34">
        <f t="shared" si="1"/>
        <v>45015.799999999996</v>
      </c>
    </row>
    <row r="12" spans="1:14" s="44" customFormat="1" ht="15">
      <c r="A12" s="147"/>
      <c r="B12" s="30" t="s">
        <v>19</v>
      </c>
      <c r="C12" s="37" t="s">
        <v>20</v>
      </c>
      <c r="D12" s="38"/>
      <c r="E12" s="39"/>
      <c r="F12" s="38"/>
      <c r="G12" s="40">
        <f t="shared" si="0"/>
        <v>15263.552</v>
      </c>
      <c r="H12" s="41">
        <f>H13+H29+H33</f>
        <v>14652.699999999999</v>
      </c>
      <c r="I12" s="41">
        <f>I13+I29+I33</f>
        <v>30</v>
      </c>
      <c r="J12" s="42">
        <f>J13+J29+J33+J25</f>
        <v>296.652</v>
      </c>
      <c r="K12" s="42">
        <f>K13+K29+K33</f>
        <v>230</v>
      </c>
      <c r="L12" s="43">
        <f>L13+L29+L33</f>
        <v>54.2</v>
      </c>
      <c r="M12" s="41">
        <f>M13+M29+M33</f>
        <v>14645.699999999999</v>
      </c>
      <c r="N12" s="41">
        <f>N13+N29+N33</f>
        <v>14700.099999999999</v>
      </c>
    </row>
    <row r="13" spans="1:14" s="48" customFormat="1" ht="69">
      <c r="A13" s="147"/>
      <c r="B13" s="45" t="s">
        <v>21</v>
      </c>
      <c r="C13" s="46" t="s">
        <v>20</v>
      </c>
      <c r="D13" s="46" t="s">
        <v>22</v>
      </c>
      <c r="E13" s="46"/>
      <c r="F13" s="46"/>
      <c r="G13" s="47">
        <f t="shared" si="0"/>
        <v>3391.4999999999995</v>
      </c>
      <c r="H13" s="34">
        <f aca="true" t="shared" si="2" ref="H13:N13">H20+H14+H17</f>
        <v>3339.2999999999997</v>
      </c>
      <c r="I13" s="34">
        <f t="shared" si="2"/>
        <v>30</v>
      </c>
      <c r="J13" s="34">
        <f t="shared" si="2"/>
        <v>0</v>
      </c>
      <c r="K13" s="34">
        <f t="shared" si="2"/>
        <v>-1</v>
      </c>
      <c r="L13" s="35">
        <f t="shared" si="2"/>
        <v>23.2</v>
      </c>
      <c r="M13" s="47">
        <f t="shared" si="2"/>
        <v>3343.8999999999996</v>
      </c>
      <c r="N13" s="47">
        <f t="shared" si="2"/>
        <v>3348.6999999999994</v>
      </c>
    </row>
    <row r="14" spans="1:14" s="48" customFormat="1" ht="54.75">
      <c r="A14" s="147"/>
      <c r="B14" s="49" t="s">
        <v>23</v>
      </c>
      <c r="C14" s="50" t="s">
        <v>20</v>
      </c>
      <c r="D14" s="50" t="s">
        <v>22</v>
      </c>
      <c r="E14" s="50" t="s">
        <v>24</v>
      </c>
      <c r="F14" s="50"/>
      <c r="G14" s="51">
        <f t="shared" si="0"/>
        <v>242.8</v>
      </c>
      <c r="H14" s="52">
        <f aca="true" t="shared" si="3" ref="H14:N15">H15</f>
        <v>243.8</v>
      </c>
      <c r="I14" s="52">
        <f t="shared" si="3"/>
        <v>0</v>
      </c>
      <c r="J14" s="52">
        <f t="shared" si="3"/>
        <v>0</v>
      </c>
      <c r="K14" s="52">
        <f t="shared" si="3"/>
        <v>-1</v>
      </c>
      <c r="L14" s="53">
        <f t="shared" si="3"/>
        <v>0</v>
      </c>
      <c r="M14" s="51">
        <f t="shared" si="3"/>
        <v>248.4</v>
      </c>
      <c r="N14" s="51">
        <f t="shared" si="3"/>
        <v>253.2</v>
      </c>
    </row>
    <row r="15" spans="1:14" s="48" customFormat="1" ht="69">
      <c r="A15" s="147"/>
      <c r="B15" s="49" t="s">
        <v>25</v>
      </c>
      <c r="C15" s="50" t="s">
        <v>20</v>
      </c>
      <c r="D15" s="50" t="s">
        <v>22</v>
      </c>
      <c r="E15" s="50" t="s">
        <v>26</v>
      </c>
      <c r="F15" s="50"/>
      <c r="G15" s="51">
        <f t="shared" si="0"/>
        <v>242.8</v>
      </c>
      <c r="H15" s="52">
        <f t="shared" si="3"/>
        <v>243.8</v>
      </c>
      <c r="I15" s="52">
        <f t="shared" si="3"/>
        <v>0</v>
      </c>
      <c r="J15" s="52">
        <f t="shared" si="3"/>
        <v>0</v>
      </c>
      <c r="K15" s="52">
        <f t="shared" si="3"/>
        <v>-1</v>
      </c>
      <c r="L15" s="53">
        <f t="shared" si="3"/>
        <v>0</v>
      </c>
      <c r="M15" s="51">
        <f t="shared" si="3"/>
        <v>248.4</v>
      </c>
      <c r="N15" s="51">
        <f t="shared" si="3"/>
        <v>253.2</v>
      </c>
    </row>
    <row r="16" spans="1:14" s="48" customFormat="1" ht="54.75">
      <c r="A16" s="147"/>
      <c r="B16" s="49" t="s">
        <v>27</v>
      </c>
      <c r="C16" s="50" t="s">
        <v>20</v>
      </c>
      <c r="D16" s="50" t="s">
        <v>22</v>
      </c>
      <c r="E16" s="50" t="s">
        <v>28</v>
      </c>
      <c r="F16" s="50" t="s">
        <v>29</v>
      </c>
      <c r="G16" s="51">
        <f t="shared" si="0"/>
        <v>242.8</v>
      </c>
      <c r="H16" s="54">
        <v>243.8</v>
      </c>
      <c r="I16" s="54">
        <v>0</v>
      </c>
      <c r="J16" s="54"/>
      <c r="K16" s="54">
        <v>-1</v>
      </c>
      <c r="L16" s="55"/>
      <c r="M16" s="56">
        <v>248.4</v>
      </c>
      <c r="N16" s="56">
        <v>253.2</v>
      </c>
    </row>
    <row r="17" spans="1:14" s="48" customFormat="1" ht="96" hidden="1">
      <c r="A17" s="147"/>
      <c r="B17" s="57" t="s">
        <v>30</v>
      </c>
      <c r="C17" s="50" t="s">
        <v>20</v>
      </c>
      <c r="D17" s="58" t="s">
        <v>22</v>
      </c>
      <c r="E17" s="50" t="s">
        <v>31</v>
      </c>
      <c r="F17" s="59"/>
      <c r="G17" s="52">
        <f>SUM(H17:K17)</f>
        <v>0</v>
      </c>
      <c r="H17" s="60">
        <f aca="true" t="shared" si="4" ref="H17:N18">H18</f>
        <v>0</v>
      </c>
      <c r="I17" s="52">
        <f t="shared" si="4"/>
        <v>0</v>
      </c>
      <c r="J17" s="52">
        <f t="shared" si="4"/>
        <v>0</v>
      </c>
      <c r="K17" s="52">
        <f t="shared" si="4"/>
        <v>0</v>
      </c>
      <c r="L17" s="53">
        <f t="shared" si="4"/>
        <v>0</v>
      </c>
      <c r="M17" s="52">
        <f t="shared" si="4"/>
        <v>0</v>
      </c>
      <c r="N17" s="52">
        <f t="shared" si="4"/>
        <v>0</v>
      </c>
    </row>
    <row r="18" spans="1:14" s="48" customFormat="1" ht="54.75" hidden="1">
      <c r="A18" s="147"/>
      <c r="B18" s="57" t="s">
        <v>32</v>
      </c>
      <c r="C18" s="50" t="s">
        <v>20</v>
      </c>
      <c r="D18" s="58" t="s">
        <v>22</v>
      </c>
      <c r="E18" s="50" t="s">
        <v>33</v>
      </c>
      <c r="F18" s="59"/>
      <c r="G18" s="52">
        <f>SUM(H18:K18)</f>
        <v>0</v>
      </c>
      <c r="H18" s="60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3">
        <f t="shared" si="4"/>
        <v>0</v>
      </c>
      <c r="M18" s="52">
        <f t="shared" si="4"/>
        <v>0</v>
      </c>
      <c r="N18" s="52">
        <f t="shared" si="4"/>
        <v>0</v>
      </c>
    </row>
    <row r="19" spans="1:14" s="48" customFormat="1" ht="54.75" hidden="1">
      <c r="A19" s="147"/>
      <c r="B19" s="57" t="s">
        <v>34</v>
      </c>
      <c r="C19" s="50" t="s">
        <v>20</v>
      </c>
      <c r="D19" s="58" t="s">
        <v>22</v>
      </c>
      <c r="E19" s="50" t="s">
        <v>35</v>
      </c>
      <c r="F19" s="59">
        <v>200</v>
      </c>
      <c r="G19" s="52">
        <f>SUM(H19:K19)</f>
        <v>0</v>
      </c>
      <c r="H19" s="61"/>
      <c r="I19" s="54"/>
      <c r="J19" s="54"/>
      <c r="K19" s="54"/>
      <c r="L19" s="55"/>
      <c r="M19" s="62"/>
      <c r="N19" s="62"/>
    </row>
    <row r="20" spans="1:14" s="63" customFormat="1" ht="13.5">
      <c r="A20" s="147"/>
      <c r="B20" s="49" t="s">
        <v>36</v>
      </c>
      <c r="C20" s="50" t="s">
        <v>20</v>
      </c>
      <c r="D20" s="50" t="s">
        <v>22</v>
      </c>
      <c r="E20" s="50" t="s">
        <v>37</v>
      </c>
      <c r="F20" s="50"/>
      <c r="G20" s="51">
        <f aca="true" t="shared" si="5" ref="G20:G66">SUM(H20:L20)</f>
        <v>3148.6999999999994</v>
      </c>
      <c r="H20" s="51">
        <f aca="true" t="shared" si="6" ref="H20:N20">H21</f>
        <v>3095.4999999999995</v>
      </c>
      <c r="I20" s="52">
        <f t="shared" si="6"/>
        <v>30</v>
      </c>
      <c r="J20" s="52">
        <f t="shared" si="6"/>
        <v>0</v>
      </c>
      <c r="K20" s="52">
        <f t="shared" si="6"/>
        <v>0</v>
      </c>
      <c r="L20" s="53">
        <f t="shared" si="6"/>
        <v>23.2</v>
      </c>
      <c r="M20" s="51">
        <f t="shared" si="6"/>
        <v>3095.4999999999995</v>
      </c>
      <c r="N20" s="51">
        <f t="shared" si="6"/>
        <v>3095.4999999999995</v>
      </c>
    </row>
    <row r="21" spans="1:14" s="63" customFormat="1" ht="27">
      <c r="A21" s="147"/>
      <c r="B21" s="49" t="s">
        <v>38</v>
      </c>
      <c r="C21" s="50" t="s">
        <v>20</v>
      </c>
      <c r="D21" s="50" t="s">
        <v>22</v>
      </c>
      <c r="E21" s="50" t="s">
        <v>39</v>
      </c>
      <c r="F21" s="50"/>
      <c r="G21" s="51">
        <f t="shared" si="5"/>
        <v>3148.6999999999994</v>
      </c>
      <c r="H21" s="51">
        <f aca="true" t="shared" si="7" ref="H21:N21">SUM(H22:H24)</f>
        <v>3095.4999999999995</v>
      </c>
      <c r="I21" s="52">
        <f t="shared" si="7"/>
        <v>30</v>
      </c>
      <c r="J21" s="52">
        <f t="shared" si="7"/>
        <v>0</v>
      </c>
      <c r="K21" s="52">
        <f t="shared" si="7"/>
        <v>0</v>
      </c>
      <c r="L21" s="53">
        <f t="shared" si="7"/>
        <v>23.2</v>
      </c>
      <c r="M21" s="51">
        <f t="shared" si="7"/>
        <v>3095.4999999999995</v>
      </c>
      <c r="N21" s="51">
        <f t="shared" si="7"/>
        <v>3095.4999999999995</v>
      </c>
    </row>
    <row r="22" spans="1:14" s="63" customFormat="1" ht="103.5" customHeight="1">
      <c r="A22" s="147"/>
      <c r="B22" s="49" t="s">
        <v>40</v>
      </c>
      <c r="C22" s="50" t="s">
        <v>20</v>
      </c>
      <c r="D22" s="50" t="s">
        <v>22</v>
      </c>
      <c r="E22" s="50" t="s">
        <v>41</v>
      </c>
      <c r="F22" s="50" t="s">
        <v>42</v>
      </c>
      <c r="G22" s="51">
        <f t="shared" si="5"/>
        <v>984.5999999999999</v>
      </c>
      <c r="H22" s="51">
        <v>967.3</v>
      </c>
      <c r="I22" s="52">
        <v>10</v>
      </c>
      <c r="J22" s="52"/>
      <c r="K22" s="52"/>
      <c r="L22" s="53">
        <v>7.3</v>
      </c>
      <c r="M22" s="64">
        <v>967.3</v>
      </c>
      <c r="N22" s="64">
        <v>967.3</v>
      </c>
    </row>
    <row r="23" spans="1:14" s="63" customFormat="1" ht="102.75" customHeight="1">
      <c r="A23" s="147"/>
      <c r="B23" s="65" t="s">
        <v>43</v>
      </c>
      <c r="C23" s="66" t="s">
        <v>20</v>
      </c>
      <c r="D23" s="66" t="s">
        <v>22</v>
      </c>
      <c r="E23" s="50" t="s">
        <v>44</v>
      </c>
      <c r="F23" s="66" t="s">
        <v>42</v>
      </c>
      <c r="G23" s="51">
        <f t="shared" si="5"/>
        <v>1192.3</v>
      </c>
      <c r="H23" s="51">
        <v>1163.6</v>
      </c>
      <c r="I23" s="52">
        <v>20</v>
      </c>
      <c r="J23" s="52"/>
      <c r="K23" s="52"/>
      <c r="L23" s="53">
        <v>8.7</v>
      </c>
      <c r="M23" s="64">
        <v>1163.6</v>
      </c>
      <c r="N23" s="64">
        <v>1163.6</v>
      </c>
    </row>
    <row r="24" spans="1:14" s="63" customFormat="1" ht="92.25" customHeight="1">
      <c r="A24" s="147"/>
      <c r="B24" s="49" t="s">
        <v>45</v>
      </c>
      <c r="C24" s="50" t="s">
        <v>20</v>
      </c>
      <c r="D24" s="50" t="s">
        <v>22</v>
      </c>
      <c r="E24" s="50" t="s">
        <v>46</v>
      </c>
      <c r="F24" s="50" t="s">
        <v>47</v>
      </c>
      <c r="G24" s="51">
        <f t="shared" si="5"/>
        <v>971.8000000000001</v>
      </c>
      <c r="H24" s="64">
        <v>964.6</v>
      </c>
      <c r="I24" s="67">
        <v>0</v>
      </c>
      <c r="J24" s="54"/>
      <c r="K24" s="54"/>
      <c r="L24" s="55">
        <v>7.2</v>
      </c>
      <c r="M24" s="64">
        <v>964.6</v>
      </c>
      <c r="N24" s="64">
        <v>964.6</v>
      </c>
    </row>
    <row r="25" spans="1:14" s="48" customFormat="1" ht="27">
      <c r="A25" s="147"/>
      <c r="B25" s="68" t="s">
        <v>48</v>
      </c>
      <c r="C25" s="46" t="s">
        <v>20</v>
      </c>
      <c r="D25" s="46" t="s">
        <v>49</v>
      </c>
      <c r="E25" s="46"/>
      <c r="F25" s="46"/>
      <c r="G25" s="40">
        <f t="shared" si="5"/>
        <v>296.652</v>
      </c>
      <c r="H25" s="41">
        <f aca="true" t="shared" si="8" ref="H25:N27">H26</f>
        <v>0</v>
      </c>
      <c r="I25" s="41">
        <f t="shared" si="8"/>
        <v>0</v>
      </c>
      <c r="J25" s="42">
        <f t="shared" si="8"/>
        <v>296.652</v>
      </c>
      <c r="K25" s="42">
        <f t="shared" si="8"/>
        <v>0</v>
      </c>
      <c r="L25" s="43">
        <f t="shared" si="8"/>
        <v>0</v>
      </c>
      <c r="M25" s="62">
        <f t="shared" si="8"/>
        <v>0</v>
      </c>
      <c r="N25" s="62">
        <f t="shared" si="8"/>
        <v>0</v>
      </c>
    </row>
    <row r="26" spans="1:14" s="63" customFormat="1" ht="13.5">
      <c r="A26" s="147"/>
      <c r="B26" s="49" t="s">
        <v>36</v>
      </c>
      <c r="C26" s="50" t="s">
        <v>20</v>
      </c>
      <c r="D26" s="50" t="s">
        <v>49</v>
      </c>
      <c r="E26" s="50" t="s">
        <v>37</v>
      </c>
      <c r="F26" s="50"/>
      <c r="G26" s="60">
        <f t="shared" si="5"/>
        <v>296.652</v>
      </c>
      <c r="H26" s="67">
        <f t="shared" si="8"/>
        <v>0</v>
      </c>
      <c r="I26" s="67">
        <f t="shared" si="8"/>
        <v>0</v>
      </c>
      <c r="J26" s="54">
        <f t="shared" si="8"/>
        <v>296.652</v>
      </c>
      <c r="K26" s="54">
        <f t="shared" si="8"/>
        <v>0</v>
      </c>
      <c r="L26" s="55">
        <f t="shared" si="8"/>
        <v>0</v>
      </c>
      <c r="M26" s="64">
        <f t="shared" si="8"/>
        <v>0</v>
      </c>
      <c r="N26" s="64">
        <f t="shared" si="8"/>
        <v>0</v>
      </c>
    </row>
    <row r="27" spans="1:14" s="63" customFormat="1" ht="27">
      <c r="A27" s="147"/>
      <c r="B27" s="49" t="s">
        <v>38</v>
      </c>
      <c r="C27" s="50" t="s">
        <v>20</v>
      </c>
      <c r="D27" s="50" t="s">
        <v>49</v>
      </c>
      <c r="E27" s="50" t="s">
        <v>39</v>
      </c>
      <c r="F27" s="50"/>
      <c r="G27" s="60">
        <f t="shared" si="5"/>
        <v>296.652</v>
      </c>
      <c r="H27" s="67">
        <f t="shared" si="8"/>
        <v>0</v>
      </c>
      <c r="I27" s="67">
        <f t="shared" si="8"/>
        <v>0</v>
      </c>
      <c r="J27" s="54">
        <f t="shared" si="8"/>
        <v>296.652</v>
      </c>
      <c r="K27" s="54">
        <f t="shared" si="8"/>
        <v>0</v>
      </c>
      <c r="L27" s="55">
        <f t="shared" si="8"/>
        <v>0</v>
      </c>
      <c r="M27" s="64">
        <f t="shared" si="8"/>
        <v>0</v>
      </c>
      <c r="N27" s="64">
        <f t="shared" si="8"/>
        <v>0</v>
      </c>
    </row>
    <row r="28" spans="1:14" s="63" customFormat="1" ht="54.75">
      <c r="A28" s="147"/>
      <c r="B28" s="49" t="s">
        <v>50</v>
      </c>
      <c r="C28" s="50" t="s">
        <v>20</v>
      </c>
      <c r="D28" s="50" t="s">
        <v>49</v>
      </c>
      <c r="E28" s="50" t="s">
        <v>51</v>
      </c>
      <c r="F28" s="50" t="s">
        <v>29</v>
      </c>
      <c r="G28" s="60">
        <f t="shared" si="5"/>
        <v>296.652</v>
      </c>
      <c r="H28" s="67"/>
      <c r="I28" s="67"/>
      <c r="J28" s="54">
        <v>296.652</v>
      </c>
      <c r="K28" s="54"/>
      <c r="L28" s="55"/>
      <c r="M28" s="64">
        <v>0</v>
      </c>
      <c r="N28" s="64">
        <v>0</v>
      </c>
    </row>
    <row r="29" spans="1:14" s="48" customFormat="1" ht="13.5">
      <c r="A29" s="147"/>
      <c r="B29" s="45" t="s">
        <v>52</v>
      </c>
      <c r="C29" s="46" t="s">
        <v>20</v>
      </c>
      <c r="D29" s="46" t="s">
        <v>53</v>
      </c>
      <c r="E29" s="46"/>
      <c r="F29" s="46"/>
      <c r="G29" s="47">
        <f t="shared" si="5"/>
        <v>68.6</v>
      </c>
      <c r="H29" s="47">
        <f aca="true" t="shared" si="9" ref="H29:N31">H30</f>
        <v>68.6</v>
      </c>
      <c r="I29" s="34">
        <f t="shared" si="9"/>
        <v>0</v>
      </c>
      <c r="J29" s="34">
        <f t="shared" si="9"/>
        <v>0</v>
      </c>
      <c r="K29" s="34">
        <f t="shared" si="9"/>
        <v>0</v>
      </c>
      <c r="L29" s="35">
        <f t="shared" si="9"/>
        <v>0</v>
      </c>
      <c r="M29" s="47">
        <f t="shared" si="9"/>
        <v>68.6</v>
      </c>
      <c r="N29" s="47">
        <f t="shared" si="9"/>
        <v>68.6</v>
      </c>
    </row>
    <row r="30" spans="1:14" s="63" customFormat="1" ht="13.5">
      <c r="A30" s="147"/>
      <c r="B30" s="49" t="s">
        <v>36</v>
      </c>
      <c r="C30" s="50" t="s">
        <v>20</v>
      </c>
      <c r="D30" s="50" t="s">
        <v>53</v>
      </c>
      <c r="E30" s="50" t="s">
        <v>37</v>
      </c>
      <c r="F30" s="50"/>
      <c r="G30" s="51">
        <f t="shared" si="5"/>
        <v>68.6</v>
      </c>
      <c r="H30" s="51">
        <f t="shared" si="9"/>
        <v>68.6</v>
      </c>
      <c r="I30" s="52">
        <f t="shared" si="9"/>
        <v>0</v>
      </c>
      <c r="J30" s="52">
        <f t="shared" si="9"/>
        <v>0</v>
      </c>
      <c r="K30" s="52">
        <f t="shared" si="9"/>
        <v>0</v>
      </c>
      <c r="L30" s="53">
        <f t="shared" si="9"/>
        <v>0</v>
      </c>
      <c r="M30" s="51">
        <f t="shared" si="9"/>
        <v>68.6</v>
      </c>
      <c r="N30" s="51">
        <f t="shared" si="9"/>
        <v>68.6</v>
      </c>
    </row>
    <row r="31" spans="1:14" s="63" customFormat="1" ht="27">
      <c r="A31" s="147"/>
      <c r="B31" s="49" t="s">
        <v>38</v>
      </c>
      <c r="C31" s="50" t="s">
        <v>20</v>
      </c>
      <c r="D31" s="50" t="s">
        <v>53</v>
      </c>
      <c r="E31" s="50" t="s">
        <v>39</v>
      </c>
      <c r="F31" s="50"/>
      <c r="G31" s="51">
        <f t="shared" si="5"/>
        <v>68.6</v>
      </c>
      <c r="H31" s="51">
        <f t="shared" si="9"/>
        <v>68.6</v>
      </c>
      <c r="I31" s="52">
        <f t="shared" si="9"/>
        <v>0</v>
      </c>
      <c r="J31" s="52">
        <f t="shared" si="9"/>
        <v>0</v>
      </c>
      <c r="K31" s="52">
        <f t="shared" si="9"/>
        <v>0</v>
      </c>
      <c r="L31" s="53">
        <f t="shared" si="9"/>
        <v>0</v>
      </c>
      <c r="M31" s="51">
        <f t="shared" si="9"/>
        <v>68.6</v>
      </c>
      <c r="N31" s="51">
        <f t="shared" si="9"/>
        <v>68.6</v>
      </c>
    </row>
    <row r="32" spans="1:14" s="63" customFormat="1" ht="41.25">
      <c r="A32" s="147"/>
      <c r="B32" s="65" t="s">
        <v>54</v>
      </c>
      <c r="C32" s="66" t="s">
        <v>20</v>
      </c>
      <c r="D32" s="66" t="s">
        <v>53</v>
      </c>
      <c r="E32" s="50" t="s">
        <v>55</v>
      </c>
      <c r="F32" s="66" t="s">
        <v>56</v>
      </c>
      <c r="G32" s="51">
        <f t="shared" si="5"/>
        <v>68.6</v>
      </c>
      <c r="H32" s="51">
        <v>68.6</v>
      </c>
      <c r="I32" s="52">
        <v>0</v>
      </c>
      <c r="J32" s="52"/>
      <c r="K32" s="52"/>
      <c r="L32" s="53"/>
      <c r="M32" s="64">
        <v>68.6</v>
      </c>
      <c r="N32" s="64">
        <v>68.6</v>
      </c>
    </row>
    <row r="33" spans="1:14" s="48" customFormat="1" ht="13.5">
      <c r="A33" s="147"/>
      <c r="B33" s="69" t="s">
        <v>57</v>
      </c>
      <c r="C33" s="70" t="s">
        <v>20</v>
      </c>
      <c r="D33" s="70" t="s">
        <v>58</v>
      </c>
      <c r="E33" s="46"/>
      <c r="F33" s="70"/>
      <c r="G33" s="47">
        <f t="shared" si="5"/>
        <v>11506.8</v>
      </c>
      <c r="H33" s="47">
        <f aca="true" t="shared" si="10" ref="H33:N33">SUM(H34,H39,H47)</f>
        <v>11244.8</v>
      </c>
      <c r="I33" s="47">
        <f t="shared" si="10"/>
        <v>0</v>
      </c>
      <c r="J33" s="47">
        <f t="shared" si="10"/>
        <v>0</v>
      </c>
      <c r="K33" s="47">
        <f t="shared" si="10"/>
        <v>231</v>
      </c>
      <c r="L33" s="71">
        <f t="shared" si="10"/>
        <v>31</v>
      </c>
      <c r="M33" s="47">
        <f t="shared" si="10"/>
        <v>11233.199999999999</v>
      </c>
      <c r="N33" s="47">
        <f t="shared" si="10"/>
        <v>11282.8</v>
      </c>
    </row>
    <row r="34" spans="1:14" s="63" customFormat="1" ht="54" customHeight="1">
      <c r="A34" s="147"/>
      <c r="B34" s="65" t="s">
        <v>59</v>
      </c>
      <c r="C34" s="66" t="s">
        <v>20</v>
      </c>
      <c r="D34" s="66" t="s">
        <v>58</v>
      </c>
      <c r="E34" s="50" t="s">
        <v>24</v>
      </c>
      <c r="F34" s="66"/>
      <c r="G34" s="51">
        <f t="shared" si="5"/>
        <v>250</v>
      </c>
      <c r="H34" s="51">
        <f aca="true" t="shared" si="11" ref="H34:N34">H35+H37</f>
        <v>250</v>
      </c>
      <c r="I34" s="51">
        <f t="shared" si="11"/>
        <v>0</v>
      </c>
      <c r="J34" s="51">
        <f t="shared" si="11"/>
        <v>0</v>
      </c>
      <c r="K34" s="51">
        <f t="shared" si="11"/>
        <v>0</v>
      </c>
      <c r="L34" s="72">
        <f t="shared" si="11"/>
        <v>0</v>
      </c>
      <c r="M34" s="51">
        <f t="shared" si="11"/>
        <v>250</v>
      </c>
      <c r="N34" s="51">
        <f t="shared" si="11"/>
        <v>250</v>
      </c>
    </row>
    <row r="35" spans="1:14" s="63" customFormat="1" ht="69" hidden="1">
      <c r="A35" s="147"/>
      <c r="B35" s="65" t="s">
        <v>25</v>
      </c>
      <c r="C35" s="66" t="s">
        <v>20</v>
      </c>
      <c r="D35" s="66" t="s">
        <v>58</v>
      </c>
      <c r="E35" s="50" t="s">
        <v>26</v>
      </c>
      <c r="F35" s="66"/>
      <c r="G35" s="51">
        <f t="shared" si="5"/>
        <v>0</v>
      </c>
      <c r="H35" s="51">
        <f aca="true" t="shared" si="12" ref="H35:N35">H36</f>
        <v>0</v>
      </c>
      <c r="I35" s="51">
        <f t="shared" si="12"/>
        <v>0</v>
      </c>
      <c r="J35" s="51">
        <f t="shared" si="12"/>
        <v>0</v>
      </c>
      <c r="K35" s="51">
        <f t="shared" si="12"/>
        <v>0</v>
      </c>
      <c r="L35" s="72">
        <f t="shared" si="12"/>
        <v>0</v>
      </c>
      <c r="M35" s="51">
        <f t="shared" si="12"/>
        <v>0</v>
      </c>
      <c r="N35" s="51">
        <f t="shared" si="12"/>
        <v>0</v>
      </c>
    </row>
    <row r="36" spans="1:14" s="63" customFormat="1" ht="54.75" hidden="1">
      <c r="A36" s="147"/>
      <c r="B36" s="65" t="s">
        <v>60</v>
      </c>
      <c r="C36" s="66" t="s">
        <v>20</v>
      </c>
      <c r="D36" s="66" t="s">
        <v>58</v>
      </c>
      <c r="E36" s="50" t="s">
        <v>28</v>
      </c>
      <c r="F36" s="66" t="s">
        <v>29</v>
      </c>
      <c r="G36" s="51">
        <f t="shared" si="5"/>
        <v>0</v>
      </c>
      <c r="H36" s="56">
        <v>0</v>
      </c>
      <c r="I36" s="54">
        <v>0</v>
      </c>
      <c r="J36" s="54"/>
      <c r="K36" s="54"/>
      <c r="L36" s="55"/>
      <c r="M36" s="64">
        <v>0</v>
      </c>
      <c r="N36" s="64">
        <v>0</v>
      </c>
    </row>
    <row r="37" spans="1:14" s="63" customFormat="1" ht="41.25">
      <c r="A37" s="147"/>
      <c r="B37" s="49" t="s">
        <v>61</v>
      </c>
      <c r="C37" s="66" t="s">
        <v>20</v>
      </c>
      <c r="D37" s="66" t="s">
        <v>58</v>
      </c>
      <c r="E37" s="50" t="s">
        <v>62</v>
      </c>
      <c r="F37" s="66"/>
      <c r="G37" s="51">
        <f t="shared" si="5"/>
        <v>250</v>
      </c>
      <c r="H37" s="56">
        <f aca="true" t="shared" si="13" ref="H37:N37">H38</f>
        <v>250</v>
      </c>
      <c r="I37" s="54">
        <f t="shared" si="13"/>
        <v>0</v>
      </c>
      <c r="J37" s="54">
        <f t="shared" si="13"/>
        <v>0</v>
      </c>
      <c r="K37" s="54">
        <f t="shared" si="13"/>
        <v>0</v>
      </c>
      <c r="L37" s="55">
        <f t="shared" si="13"/>
        <v>0</v>
      </c>
      <c r="M37" s="56">
        <f t="shared" si="13"/>
        <v>250</v>
      </c>
      <c r="N37" s="56">
        <f t="shared" si="13"/>
        <v>250</v>
      </c>
    </row>
    <row r="38" spans="1:14" s="63" customFormat="1" ht="78" customHeight="1">
      <c r="A38" s="147"/>
      <c r="B38" s="65" t="s">
        <v>63</v>
      </c>
      <c r="C38" s="66" t="s">
        <v>20</v>
      </c>
      <c r="D38" s="66" t="s">
        <v>58</v>
      </c>
      <c r="E38" s="50" t="s">
        <v>64</v>
      </c>
      <c r="F38" s="66" t="s">
        <v>29</v>
      </c>
      <c r="G38" s="51">
        <f t="shared" si="5"/>
        <v>250</v>
      </c>
      <c r="H38" s="56">
        <v>250</v>
      </c>
      <c r="I38" s="54">
        <v>0</v>
      </c>
      <c r="J38" s="54"/>
      <c r="K38" s="54"/>
      <c r="L38" s="55"/>
      <c r="M38" s="64">
        <v>250</v>
      </c>
      <c r="N38" s="64">
        <v>250</v>
      </c>
    </row>
    <row r="39" spans="1:14" s="63" customFormat="1" ht="93" customHeight="1">
      <c r="A39" s="147"/>
      <c r="B39" s="57" t="s">
        <v>30</v>
      </c>
      <c r="C39" s="66" t="s">
        <v>20</v>
      </c>
      <c r="D39" s="66" t="s">
        <v>58</v>
      </c>
      <c r="E39" s="50" t="s">
        <v>31</v>
      </c>
      <c r="F39" s="66"/>
      <c r="G39" s="51">
        <f t="shared" si="5"/>
        <v>11255.8</v>
      </c>
      <c r="H39" s="54">
        <f aca="true" t="shared" si="14" ref="H39:N39">H40+H45</f>
        <v>10994.8</v>
      </c>
      <c r="I39" s="54">
        <f t="shared" si="14"/>
        <v>0</v>
      </c>
      <c r="J39" s="54">
        <f t="shared" si="14"/>
        <v>0</v>
      </c>
      <c r="K39" s="54">
        <f t="shared" si="14"/>
        <v>230</v>
      </c>
      <c r="L39" s="73">
        <f t="shared" si="14"/>
        <v>31</v>
      </c>
      <c r="M39" s="56">
        <f t="shared" si="14"/>
        <v>10983.199999999999</v>
      </c>
      <c r="N39" s="56">
        <f t="shared" si="14"/>
        <v>11032.8</v>
      </c>
    </row>
    <row r="40" spans="1:14" s="63" customFormat="1" ht="54.75">
      <c r="A40" s="147"/>
      <c r="B40" s="57" t="s">
        <v>32</v>
      </c>
      <c r="C40" s="66" t="s">
        <v>20</v>
      </c>
      <c r="D40" s="66" t="s">
        <v>58</v>
      </c>
      <c r="E40" s="50" t="s">
        <v>33</v>
      </c>
      <c r="F40" s="66"/>
      <c r="G40" s="74">
        <f t="shared" si="5"/>
        <v>11070.53838</v>
      </c>
      <c r="H40" s="56">
        <f>H41+H42+H43</f>
        <v>10822</v>
      </c>
      <c r="I40" s="54">
        <f>I41+I42+I43</f>
        <v>0</v>
      </c>
      <c r="J40" s="54">
        <f>J41+J42+J43</f>
        <v>0</v>
      </c>
      <c r="K40" s="54">
        <f>K41+K42+K43</f>
        <v>230</v>
      </c>
      <c r="L40" s="55">
        <f>L41+L42+L43+L44</f>
        <v>18.53838</v>
      </c>
      <c r="M40" s="56">
        <f>M41+M42+M43</f>
        <v>10810.4</v>
      </c>
      <c r="N40" s="56">
        <f>N41+N42+N43</f>
        <v>10860</v>
      </c>
    </row>
    <row r="41" spans="1:14" s="63" customFormat="1" ht="110.25" hidden="1">
      <c r="A41" s="147"/>
      <c r="B41" s="65" t="s">
        <v>65</v>
      </c>
      <c r="C41" s="66" t="s">
        <v>20</v>
      </c>
      <c r="D41" s="66" t="s">
        <v>58</v>
      </c>
      <c r="E41" s="50" t="s">
        <v>66</v>
      </c>
      <c r="F41" s="66" t="s">
        <v>42</v>
      </c>
      <c r="G41" s="51">
        <f t="shared" si="5"/>
        <v>0</v>
      </c>
      <c r="H41" s="52"/>
      <c r="I41" s="52"/>
      <c r="J41" s="52"/>
      <c r="K41" s="52"/>
      <c r="L41" s="53"/>
      <c r="M41" s="64"/>
      <c r="N41" s="64"/>
    </row>
    <row r="42" spans="1:14" s="63" customFormat="1" ht="105" customHeight="1">
      <c r="A42" s="147"/>
      <c r="B42" s="49" t="s">
        <v>67</v>
      </c>
      <c r="C42" s="50" t="s">
        <v>20</v>
      </c>
      <c r="D42" s="50" t="s">
        <v>58</v>
      </c>
      <c r="E42" s="50" t="s">
        <v>68</v>
      </c>
      <c r="F42" s="50" t="s">
        <v>42</v>
      </c>
      <c r="G42" s="51">
        <f t="shared" si="5"/>
        <v>9308</v>
      </c>
      <c r="H42" s="51">
        <v>9277</v>
      </c>
      <c r="I42" s="52">
        <v>0</v>
      </c>
      <c r="J42" s="52"/>
      <c r="K42" s="52"/>
      <c r="L42" s="72">
        <v>31</v>
      </c>
      <c r="M42" s="56">
        <v>9277</v>
      </c>
      <c r="N42" s="56">
        <v>9277</v>
      </c>
    </row>
    <row r="43" spans="1:14" s="63" customFormat="1" ht="63.75" customHeight="1">
      <c r="A43" s="147"/>
      <c r="B43" s="65" t="s">
        <v>69</v>
      </c>
      <c r="C43" s="66" t="s">
        <v>20</v>
      </c>
      <c r="D43" s="66" t="s">
        <v>58</v>
      </c>
      <c r="E43" s="50" t="s">
        <v>70</v>
      </c>
      <c r="F43" s="66" t="s">
        <v>29</v>
      </c>
      <c r="G43" s="74">
        <f t="shared" si="5"/>
        <v>1762.53838</v>
      </c>
      <c r="H43" s="56">
        <v>1545</v>
      </c>
      <c r="I43" s="54">
        <v>0</v>
      </c>
      <c r="J43" s="54"/>
      <c r="K43" s="54">
        <v>230</v>
      </c>
      <c r="L43" s="55">
        <f>-10.989-1.47262</f>
        <v>-12.46162</v>
      </c>
      <c r="M43" s="64">
        <v>1533.4</v>
      </c>
      <c r="N43" s="64">
        <v>1583</v>
      </c>
    </row>
    <row r="44" spans="1:14" s="63" customFormat="1" ht="45" customHeight="1" hidden="1">
      <c r="A44" s="147"/>
      <c r="B44" s="65" t="s">
        <v>71</v>
      </c>
      <c r="C44" s="66" t="s">
        <v>20</v>
      </c>
      <c r="D44" s="66" t="s">
        <v>58</v>
      </c>
      <c r="E44" s="50" t="s">
        <v>70</v>
      </c>
      <c r="F44" s="66" t="s">
        <v>56</v>
      </c>
      <c r="G44" s="51">
        <f t="shared" si="5"/>
        <v>0</v>
      </c>
      <c r="H44" s="56">
        <v>0</v>
      </c>
      <c r="I44" s="54"/>
      <c r="J44" s="54"/>
      <c r="K44" s="54"/>
      <c r="L44" s="55">
        <v>0</v>
      </c>
      <c r="M44" s="64"/>
      <c r="N44" s="64"/>
    </row>
    <row r="45" spans="1:14" s="63" customFormat="1" ht="27">
      <c r="A45" s="147"/>
      <c r="B45" s="57" t="s">
        <v>72</v>
      </c>
      <c r="C45" s="66" t="s">
        <v>20</v>
      </c>
      <c r="D45" s="66" t="s">
        <v>58</v>
      </c>
      <c r="E45" s="50" t="s">
        <v>73</v>
      </c>
      <c r="F45" s="66"/>
      <c r="G45" s="74">
        <f t="shared" si="5"/>
        <v>185.26162000000002</v>
      </c>
      <c r="H45" s="54">
        <f aca="true" t="shared" si="15" ref="H45:N45">H46</f>
        <v>172.8</v>
      </c>
      <c r="I45" s="54">
        <f t="shared" si="15"/>
        <v>0</v>
      </c>
      <c r="J45" s="54">
        <f t="shared" si="15"/>
        <v>0</v>
      </c>
      <c r="K45" s="54">
        <f t="shared" si="15"/>
        <v>0</v>
      </c>
      <c r="L45" s="55">
        <f t="shared" si="15"/>
        <v>12.46162</v>
      </c>
      <c r="M45" s="56">
        <f t="shared" si="15"/>
        <v>172.8</v>
      </c>
      <c r="N45" s="56">
        <f t="shared" si="15"/>
        <v>172.8</v>
      </c>
    </row>
    <row r="46" spans="1:14" s="63" customFormat="1" ht="41.25">
      <c r="A46" s="147"/>
      <c r="B46" s="65" t="s">
        <v>71</v>
      </c>
      <c r="C46" s="66" t="s">
        <v>20</v>
      </c>
      <c r="D46" s="66" t="s">
        <v>58</v>
      </c>
      <c r="E46" s="50" t="s">
        <v>74</v>
      </c>
      <c r="F46" s="66" t="s">
        <v>56</v>
      </c>
      <c r="G46" s="74">
        <f t="shared" si="5"/>
        <v>185.26162000000002</v>
      </c>
      <c r="H46" s="52">
        <v>172.8</v>
      </c>
      <c r="I46" s="52">
        <v>0</v>
      </c>
      <c r="J46" s="52"/>
      <c r="K46" s="52"/>
      <c r="L46" s="53">
        <f>10.989+1.47262</f>
        <v>12.46162</v>
      </c>
      <c r="M46" s="64">
        <v>172.8</v>
      </c>
      <c r="N46" s="64">
        <v>172.8</v>
      </c>
    </row>
    <row r="47" spans="1:14" s="63" customFormat="1" ht="13.5">
      <c r="A47" s="147"/>
      <c r="B47" s="49" t="s">
        <v>36</v>
      </c>
      <c r="C47" s="66" t="s">
        <v>20</v>
      </c>
      <c r="D47" s="66" t="s">
        <v>58</v>
      </c>
      <c r="E47" s="50" t="s">
        <v>37</v>
      </c>
      <c r="F47" s="66"/>
      <c r="G47" s="51">
        <f t="shared" si="5"/>
        <v>1</v>
      </c>
      <c r="H47" s="52">
        <f aca="true" t="shared" si="16" ref="H47:N47">H48</f>
        <v>0</v>
      </c>
      <c r="I47" s="52">
        <f t="shared" si="16"/>
        <v>0</v>
      </c>
      <c r="J47" s="52">
        <f t="shared" si="16"/>
        <v>0</v>
      </c>
      <c r="K47" s="52">
        <f t="shared" si="16"/>
        <v>1</v>
      </c>
      <c r="L47" s="53">
        <f t="shared" si="16"/>
        <v>0</v>
      </c>
      <c r="M47" s="52">
        <f t="shared" si="16"/>
        <v>0</v>
      </c>
      <c r="N47" s="52">
        <f t="shared" si="16"/>
        <v>0</v>
      </c>
    </row>
    <row r="48" spans="1:14" s="63" customFormat="1" ht="27">
      <c r="A48" s="147"/>
      <c r="B48" s="49" t="s">
        <v>38</v>
      </c>
      <c r="C48" s="66" t="s">
        <v>20</v>
      </c>
      <c r="D48" s="66" t="s">
        <v>58</v>
      </c>
      <c r="E48" s="50" t="s">
        <v>39</v>
      </c>
      <c r="F48" s="66"/>
      <c r="G48" s="51">
        <f t="shared" si="5"/>
        <v>1</v>
      </c>
      <c r="H48" s="52">
        <f>SUM(H49:H50)</f>
        <v>0</v>
      </c>
      <c r="I48" s="52">
        <f>SUM(I49:I50)</f>
        <v>0</v>
      </c>
      <c r="J48" s="52">
        <f>SUM(J49:J50)</f>
        <v>0</v>
      </c>
      <c r="K48" s="52">
        <f>SUM(K49:K51)</f>
        <v>1</v>
      </c>
      <c r="L48" s="53">
        <f>SUM(L49:L51)</f>
        <v>0</v>
      </c>
      <c r="M48" s="52">
        <f>SUM(M49:M50)</f>
        <v>0</v>
      </c>
      <c r="N48" s="52">
        <f>SUM(N49:N50)</f>
        <v>0</v>
      </c>
    </row>
    <row r="49" spans="1:14" s="63" customFormat="1" ht="54.75" hidden="1">
      <c r="A49" s="147"/>
      <c r="B49" s="65" t="s">
        <v>75</v>
      </c>
      <c r="C49" s="66" t="s">
        <v>20</v>
      </c>
      <c r="D49" s="66" t="s">
        <v>58</v>
      </c>
      <c r="E49" s="50" t="s">
        <v>76</v>
      </c>
      <c r="F49" s="66" t="s">
        <v>29</v>
      </c>
      <c r="G49" s="51">
        <f t="shared" si="5"/>
        <v>0</v>
      </c>
      <c r="H49" s="60"/>
      <c r="I49" s="52"/>
      <c r="J49" s="52"/>
      <c r="K49" s="52"/>
      <c r="L49" s="53"/>
      <c r="M49" s="64"/>
      <c r="N49" s="64"/>
    </row>
    <row r="50" spans="1:14" s="63" customFormat="1" ht="41.25" hidden="1">
      <c r="A50" s="147"/>
      <c r="B50" s="65" t="s">
        <v>77</v>
      </c>
      <c r="C50" s="66" t="s">
        <v>20</v>
      </c>
      <c r="D50" s="66" t="s">
        <v>58</v>
      </c>
      <c r="E50" s="50" t="s">
        <v>76</v>
      </c>
      <c r="F50" s="66" t="s">
        <v>78</v>
      </c>
      <c r="G50" s="51">
        <f t="shared" si="5"/>
        <v>0</v>
      </c>
      <c r="H50" s="60"/>
      <c r="I50" s="52"/>
      <c r="J50" s="52"/>
      <c r="K50" s="52"/>
      <c r="L50" s="53"/>
      <c r="M50" s="64"/>
      <c r="N50" s="64"/>
    </row>
    <row r="51" spans="1:14" s="63" customFormat="1" ht="69">
      <c r="A51" s="147"/>
      <c r="B51" s="65" t="s">
        <v>79</v>
      </c>
      <c r="C51" s="66" t="s">
        <v>20</v>
      </c>
      <c r="D51" s="66" t="s">
        <v>58</v>
      </c>
      <c r="E51" s="50" t="s">
        <v>80</v>
      </c>
      <c r="F51" s="66" t="s">
        <v>29</v>
      </c>
      <c r="G51" s="51">
        <f t="shared" si="5"/>
        <v>1</v>
      </c>
      <c r="H51" s="60"/>
      <c r="I51" s="52"/>
      <c r="J51" s="52"/>
      <c r="K51" s="52">
        <v>1</v>
      </c>
      <c r="L51" s="53"/>
      <c r="M51" s="75">
        <v>0</v>
      </c>
      <c r="N51" s="75">
        <v>0</v>
      </c>
    </row>
    <row r="52" spans="1:14" s="48" customFormat="1" ht="13.5">
      <c r="A52" s="147"/>
      <c r="B52" s="69" t="s">
        <v>81</v>
      </c>
      <c r="C52" s="70" t="s">
        <v>82</v>
      </c>
      <c r="D52" s="70"/>
      <c r="E52" s="46"/>
      <c r="F52" s="70"/>
      <c r="G52" s="47">
        <f t="shared" si="5"/>
        <v>229.2</v>
      </c>
      <c r="H52" s="34">
        <f aca="true" t="shared" si="17" ref="H52:N52">H53</f>
        <v>199.1</v>
      </c>
      <c r="I52" s="34">
        <f t="shared" si="17"/>
        <v>0</v>
      </c>
      <c r="J52" s="34">
        <f t="shared" si="17"/>
        <v>0</v>
      </c>
      <c r="K52" s="34">
        <f t="shared" si="17"/>
        <v>30.1</v>
      </c>
      <c r="L52" s="35">
        <f t="shared" si="17"/>
        <v>0</v>
      </c>
      <c r="M52" s="47">
        <f t="shared" si="17"/>
        <v>203.6</v>
      </c>
      <c r="N52" s="47">
        <f t="shared" si="17"/>
        <v>217.5</v>
      </c>
    </row>
    <row r="53" spans="1:14" s="48" customFormat="1" ht="27">
      <c r="A53" s="147"/>
      <c r="B53" s="45" t="s">
        <v>83</v>
      </c>
      <c r="C53" s="46" t="s">
        <v>82</v>
      </c>
      <c r="D53" s="46" t="s">
        <v>84</v>
      </c>
      <c r="E53" s="46"/>
      <c r="F53" s="46"/>
      <c r="G53" s="47">
        <f t="shared" si="5"/>
        <v>229.2</v>
      </c>
      <c r="H53" s="34">
        <f aca="true" t="shared" si="18" ref="H53:N53">H55</f>
        <v>199.1</v>
      </c>
      <c r="I53" s="34">
        <f t="shared" si="18"/>
        <v>0</v>
      </c>
      <c r="J53" s="34">
        <f t="shared" si="18"/>
        <v>0</v>
      </c>
      <c r="K53" s="34">
        <f t="shared" si="18"/>
        <v>30.1</v>
      </c>
      <c r="L53" s="35">
        <f t="shared" si="18"/>
        <v>0</v>
      </c>
      <c r="M53" s="47">
        <f t="shared" si="18"/>
        <v>203.6</v>
      </c>
      <c r="N53" s="47">
        <f t="shared" si="18"/>
        <v>217.5</v>
      </c>
    </row>
    <row r="54" spans="1:14" s="63" customFormat="1" ht="13.5">
      <c r="A54" s="147"/>
      <c r="B54" s="49" t="s">
        <v>36</v>
      </c>
      <c r="C54" s="50" t="s">
        <v>82</v>
      </c>
      <c r="D54" s="50" t="s">
        <v>84</v>
      </c>
      <c r="E54" s="50" t="s">
        <v>37</v>
      </c>
      <c r="F54" s="50"/>
      <c r="G54" s="51">
        <f t="shared" si="5"/>
        <v>229.2</v>
      </c>
      <c r="H54" s="52">
        <f aca="true" t="shared" si="19" ref="H54:N54">H55</f>
        <v>199.1</v>
      </c>
      <c r="I54" s="52">
        <f t="shared" si="19"/>
        <v>0</v>
      </c>
      <c r="J54" s="52">
        <f t="shared" si="19"/>
        <v>0</v>
      </c>
      <c r="K54" s="52">
        <f t="shared" si="19"/>
        <v>30.1</v>
      </c>
      <c r="L54" s="53">
        <f t="shared" si="19"/>
        <v>0</v>
      </c>
      <c r="M54" s="51">
        <f t="shared" si="19"/>
        <v>203.6</v>
      </c>
      <c r="N54" s="51">
        <f t="shared" si="19"/>
        <v>217.5</v>
      </c>
    </row>
    <row r="55" spans="1:14" s="63" customFormat="1" ht="27">
      <c r="A55" s="147"/>
      <c r="B55" s="49" t="s">
        <v>38</v>
      </c>
      <c r="C55" s="50" t="s">
        <v>82</v>
      </c>
      <c r="D55" s="50" t="s">
        <v>84</v>
      </c>
      <c r="E55" s="50" t="s">
        <v>39</v>
      </c>
      <c r="F55" s="50"/>
      <c r="G55" s="51">
        <f t="shared" si="5"/>
        <v>229.2</v>
      </c>
      <c r="H55" s="52">
        <f aca="true" t="shared" si="20" ref="H55:N55">SUM(H56:H57)</f>
        <v>199.1</v>
      </c>
      <c r="I55" s="52">
        <f t="shared" si="20"/>
        <v>0</v>
      </c>
      <c r="J55" s="52">
        <f t="shared" si="20"/>
        <v>0</v>
      </c>
      <c r="K55" s="52">
        <f t="shared" si="20"/>
        <v>30.1</v>
      </c>
      <c r="L55" s="53">
        <f t="shared" si="20"/>
        <v>0</v>
      </c>
      <c r="M55" s="51">
        <f t="shared" si="20"/>
        <v>203.6</v>
      </c>
      <c r="N55" s="51">
        <f t="shared" si="20"/>
        <v>217.5</v>
      </c>
    </row>
    <row r="56" spans="1:14" s="63" customFormat="1" ht="113.25" customHeight="1">
      <c r="A56" s="147"/>
      <c r="B56" s="49" t="s">
        <v>85</v>
      </c>
      <c r="C56" s="50" t="s">
        <v>82</v>
      </c>
      <c r="D56" s="50" t="s">
        <v>84</v>
      </c>
      <c r="E56" s="50" t="s">
        <v>86</v>
      </c>
      <c r="F56" s="50" t="s">
        <v>42</v>
      </c>
      <c r="G56" s="51">
        <f t="shared" si="5"/>
        <v>189.6</v>
      </c>
      <c r="H56" s="52">
        <v>189.6</v>
      </c>
      <c r="I56" s="52">
        <v>0</v>
      </c>
      <c r="J56" s="52"/>
      <c r="K56" s="52"/>
      <c r="L56" s="53"/>
      <c r="M56" s="56">
        <v>189.6</v>
      </c>
      <c r="N56" s="56">
        <v>189.6</v>
      </c>
    </row>
    <row r="57" spans="1:14" s="63" customFormat="1" ht="83.25" customHeight="1">
      <c r="A57" s="147"/>
      <c r="B57" s="49" t="s">
        <v>87</v>
      </c>
      <c r="C57" s="50" t="s">
        <v>82</v>
      </c>
      <c r="D57" s="50" t="s">
        <v>84</v>
      </c>
      <c r="E57" s="50" t="s">
        <v>86</v>
      </c>
      <c r="F57" s="50" t="s">
        <v>29</v>
      </c>
      <c r="G57" s="51">
        <f t="shared" si="5"/>
        <v>39.6</v>
      </c>
      <c r="H57" s="54">
        <v>9.5</v>
      </c>
      <c r="I57" s="54">
        <v>0</v>
      </c>
      <c r="J57" s="54"/>
      <c r="K57" s="54">
        <v>30.1</v>
      </c>
      <c r="L57" s="55"/>
      <c r="M57" s="56">
        <v>14</v>
      </c>
      <c r="N57" s="56">
        <v>27.9</v>
      </c>
    </row>
    <row r="58" spans="1:14" s="48" customFormat="1" ht="27">
      <c r="A58" s="147"/>
      <c r="B58" s="45" t="s">
        <v>88</v>
      </c>
      <c r="C58" s="46" t="s">
        <v>84</v>
      </c>
      <c r="D58" s="46"/>
      <c r="E58" s="46"/>
      <c r="F58" s="46"/>
      <c r="G58" s="47">
        <f t="shared" si="5"/>
        <v>623.1</v>
      </c>
      <c r="H58" s="47">
        <f aca="true" t="shared" si="21" ref="H58:N58">SUM(H59,H63)</f>
        <v>623.1</v>
      </c>
      <c r="I58" s="47">
        <f t="shared" si="21"/>
        <v>0</v>
      </c>
      <c r="J58" s="47">
        <f t="shared" si="21"/>
        <v>0</v>
      </c>
      <c r="K58" s="47">
        <f t="shared" si="21"/>
        <v>0</v>
      </c>
      <c r="L58" s="76">
        <f t="shared" si="21"/>
        <v>0</v>
      </c>
      <c r="M58" s="47">
        <f t="shared" si="21"/>
        <v>623.1</v>
      </c>
      <c r="N58" s="47">
        <f t="shared" si="21"/>
        <v>623.1</v>
      </c>
    </row>
    <row r="59" spans="1:14" s="48" customFormat="1" ht="54.75">
      <c r="A59" s="147"/>
      <c r="B59" s="45" t="s">
        <v>89</v>
      </c>
      <c r="C59" s="46" t="s">
        <v>84</v>
      </c>
      <c r="D59" s="46" t="s">
        <v>90</v>
      </c>
      <c r="E59" s="46"/>
      <c r="F59" s="46"/>
      <c r="G59" s="33">
        <f t="shared" si="5"/>
        <v>151.60352</v>
      </c>
      <c r="H59" s="47">
        <f aca="true" t="shared" si="22" ref="H59:N60">H60</f>
        <v>319</v>
      </c>
      <c r="I59" s="47">
        <f t="shared" si="22"/>
        <v>0</v>
      </c>
      <c r="J59" s="47">
        <f t="shared" si="22"/>
        <v>0</v>
      </c>
      <c r="K59" s="47">
        <f t="shared" si="22"/>
        <v>0</v>
      </c>
      <c r="L59" s="76">
        <f t="shared" si="22"/>
        <v>-167.39648</v>
      </c>
      <c r="M59" s="47">
        <f t="shared" si="22"/>
        <v>319</v>
      </c>
      <c r="N59" s="47">
        <f t="shared" si="22"/>
        <v>319</v>
      </c>
    </row>
    <row r="60" spans="1:14" s="63" customFormat="1" ht="69.75" customHeight="1">
      <c r="A60" s="147"/>
      <c r="B60" s="49" t="s">
        <v>91</v>
      </c>
      <c r="C60" s="50" t="s">
        <v>84</v>
      </c>
      <c r="D60" s="50" t="s">
        <v>90</v>
      </c>
      <c r="E60" s="50" t="s">
        <v>82</v>
      </c>
      <c r="F60" s="50"/>
      <c r="G60" s="74">
        <f t="shared" si="5"/>
        <v>151.60352</v>
      </c>
      <c r="H60" s="51">
        <f t="shared" si="22"/>
        <v>319</v>
      </c>
      <c r="I60" s="51">
        <f t="shared" si="22"/>
        <v>0</v>
      </c>
      <c r="J60" s="51">
        <f t="shared" si="22"/>
        <v>0</v>
      </c>
      <c r="K60" s="51">
        <f t="shared" si="22"/>
        <v>0</v>
      </c>
      <c r="L60" s="77">
        <f t="shared" si="22"/>
        <v>-167.39648</v>
      </c>
      <c r="M60" s="51">
        <f t="shared" si="22"/>
        <v>319</v>
      </c>
      <c r="N60" s="51">
        <f t="shared" si="22"/>
        <v>319</v>
      </c>
    </row>
    <row r="61" spans="1:14" s="63" customFormat="1" ht="41.25">
      <c r="A61" s="147"/>
      <c r="B61" s="49" t="s">
        <v>92</v>
      </c>
      <c r="C61" s="50" t="s">
        <v>84</v>
      </c>
      <c r="D61" s="50" t="s">
        <v>90</v>
      </c>
      <c r="E61" s="50" t="s">
        <v>93</v>
      </c>
      <c r="F61" s="50"/>
      <c r="G61" s="74">
        <f t="shared" si="5"/>
        <v>151.60352</v>
      </c>
      <c r="H61" s="51">
        <f>H62</f>
        <v>319</v>
      </c>
      <c r="I61" s="78">
        <f>I62</f>
        <v>0</v>
      </c>
      <c r="J61" s="51">
        <v>0</v>
      </c>
      <c r="K61" s="51">
        <v>0</v>
      </c>
      <c r="L61" s="53">
        <f>L62</f>
        <v>-167.39648</v>
      </c>
      <c r="M61" s="51">
        <f>M62</f>
        <v>319</v>
      </c>
      <c r="N61" s="51">
        <f>N62</f>
        <v>319</v>
      </c>
    </row>
    <row r="62" spans="1:14" s="63" customFormat="1" ht="70.5" customHeight="1">
      <c r="A62" s="147"/>
      <c r="B62" s="49" t="s">
        <v>94</v>
      </c>
      <c r="C62" s="50" t="s">
        <v>84</v>
      </c>
      <c r="D62" s="50" t="s">
        <v>90</v>
      </c>
      <c r="E62" s="50" t="s">
        <v>95</v>
      </c>
      <c r="F62" s="50" t="s">
        <v>29</v>
      </c>
      <c r="G62" s="74">
        <f t="shared" si="5"/>
        <v>151.60352</v>
      </c>
      <c r="H62" s="51">
        <v>319</v>
      </c>
      <c r="I62" s="78">
        <v>0</v>
      </c>
      <c r="J62" s="51">
        <v>0</v>
      </c>
      <c r="K62" s="51">
        <v>0</v>
      </c>
      <c r="L62" s="53">
        <v>-167.39648</v>
      </c>
      <c r="M62" s="51">
        <v>319</v>
      </c>
      <c r="N62" s="64">
        <v>319</v>
      </c>
    </row>
    <row r="63" spans="1:14" s="48" customFormat="1" ht="16.5" customHeight="1">
      <c r="A63" s="147"/>
      <c r="B63" s="45" t="s">
        <v>96</v>
      </c>
      <c r="C63" s="46" t="s">
        <v>84</v>
      </c>
      <c r="D63" s="46" t="s">
        <v>97</v>
      </c>
      <c r="E63" s="46"/>
      <c r="F63" s="46"/>
      <c r="G63" s="33">
        <f t="shared" si="5"/>
        <v>471.49648</v>
      </c>
      <c r="H63" s="34">
        <f aca="true" t="shared" si="23" ref="H63:N65">H64</f>
        <v>304.1</v>
      </c>
      <c r="I63" s="34">
        <f t="shared" si="23"/>
        <v>0</v>
      </c>
      <c r="J63" s="34">
        <f t="shared" si="23"/>
        <v>0</v>
      </c>
      <c r="K63" s="34">
        <f t="shared" si="23"/>
        <v>0</v>
      </c>
      <c r="L63" s="35">
        <f t="shared" si="23"/>
        <v>167.39648</v>
      </c>
      <c r="M63" s="47">
        <f t="shared" si="23"/>
        <v>304.1</v>
      </c>
      <c r="N63" s="47">
        <f t="shared" si="23"/>
        <v>304.1</v>
      </c>
    </row>
    <row r="64" spans="1:14" s="63" customFormat="1" ht="60" customHeight="1">
      <c r="A64" s="147"/>
      <c r="B64" s="65" t="s">
        <v>98</v>
      </c>
      <c r="C64" s="50" t="s">
        <v>84</v>
      </c>
      <c r="D64" s="50" t="s">
        <v>97</v>
      </c>
      <c r="E64" s="50" t="s">
        <v>53</v>
      </c>
      <c r="F64" s="50"/>
      <c r="G64" s="74">
        <f t="shared" si="5"/>
        <v>471.49648</v>
      </c>
      <c r="H64" s="52">
        <f t="shared" si="23"/>
        <v>304.1</v>
      </c>
      <c r="I64" s="51">
        <f t="shared" si="23"/>
        <v>0</v>
      </c>
      <c r="J64" s="52">
        <f t="shared" si="23"/>
        <v>0</v>
      </c>
      <c r="K64" s="52">
        <f t="shared" si="23"/>
        <v>0</v>
      </c>
      <c r="L64" s="53">
        <f t="shared" si="23"/>
        <v>167.39648</v>
      </c>
      <c r="M64" s="51">
        <f t="shared" si="23"/>
        <v>304.1</v>
      </c>
      <c r="N64" s="51">
        <f t="shared" si="23"/>
        <v>304.1</v>
      </c>
    </row>
    <row r="65" spans="1:14" s="63" customFormat="1" ht="121.5" customHeight="1">
      <c r="A65" s="147"/>
      <c r="B65" s="49" t="s">
        <v>99</v>
      </c>
      <c r="C65" s="50" t="s">
        <v>84</v>
      </c>
      <c r="D65" s="50" t="s">
        <v>97</v>
      </c>
      <c r="E65" s="50" t="s">
        <v>100</v>
      </c>
      <c r="F65" s="50"/>
      <c r="G65" s="74">
        <f t="shared" si="5"/>
        <v>471.49648</v>
      </c>
      <c r="H65" s="52">
        <f t="shared" si="23"/>
        <v>304.1</v>
      </c>
      <c r="I65" s="51">
        <f t="shared" si="23"/>
        <v>0</v>
      </c>
      <c r="J65" s="51">
        <f t="shared" si="23"/>
        <v>0</v>
      </c>
      <c r="K65" s="51">
        <f t="shared" si="23"/>
        <v>0</v>
      </c>
      <c r="L65" s="53">
        <f t="shared" si="23"/>
        <v>167.39648</v>
      </c>
      <c r="M65" s="51">
        <f t="shared" si="23"/>
        <v>304.1</v>
      </c>
      <c r="N65" s="51">
        <f t="shared" si="23"/>
        <v>304.1</v>
      </c>
    </row>
    <row r="66" spans="1:14" s="63" customFormat="1" ht="54.75">
      <c r="A66" s="147"/>
      <c r="B66" s="65" t="s">
        <v>101</v>
      </c>
      <c r="C66" s="66" t="s">
        <v>84</v>
      </c>
      <c r="D66" s="66" t="s">
        <v>97</v>
      </c>
      <c r="E66" s="66" t="s">
        <v>102</v>
      </c>
      <c r="F66" s="66" t="s">
        <v>29</v>
      </c>
      <c r="G66" s="74">
        <f t="shared" si="5"/>
        <v>471.49648</v>
      </c>
      <c r="H66" s="52">
        <v>304.1</v>
      </c>
      <c r="I66" s="51">
        <v>0</v>
      </c>
      <c r="J66" s="51">
        <v>0</v>
      </c>
      <c r="K66" s="51">
        <v>0</v>
      </c>
      <c r="L66" s="53">
        <v>167.39648</v>
      </c>
      <c r="M66" s="64">
        <v>304.1</v>
      </c>
      <c r="N66" s="64">
        <v>304.1</v>
      </c>
    </row>
    <row r="67" spans="1:14" s="63" customFormat="1" ht="13.5" hidden="1">
      <c r="A67" s="147"/>
      <c r="B67" s="45" t="s">
        <v>103</v>
      </c>
      <c r="C67" s="79" t="s">
        <v>22</v>
      </c>
      <c r="D67" s="79"/>
      <c r="E67" s="66"/>
      <c r="F67" s="66"/>
      <c r="G67" s="34">
        <f>SUM(H67:K67)</f>
        <v>0</v>
      </c>
      <c r="H67" s="47">
        <f aca="true" t="shared" si="24" ref="H67:N67">SUM(H68,H72)</f>
        <v>0</v>
      </c>
      <c r="I67" s="34">
        <f t="shared" si="24"/>
        <v>0</v>
      </c>
      <c r="J67" s="34">
        <f t="shared" si="24"/>
        <v>0</v>
      </c>
      <c r="K67" s="34">
        <f t="shared" si="24"/>
        <v>0</v>
      </c>
      <c r="L67" s="71">
        <f t="shared" si="24"/>
        <v>0</v>
      </c>
      <c r="M67" s="47">
        <f t="shared" si="24"/>
        <v>0</v>
      </c>
      <c r="N67" s="47">
        <f t="shared" si="24"/>
        <v>0</v>
      </c>
    </row>
    <row r="68" spans="1:14" s="63" customFormat="1" ht="15" hidden="1">
      <c r="A68" s="147"/>
      <c r="B68" s="45" t="s">
        <v>104</v>
      </c>
      <c r="C68" s="79" t="s">
        <v>22</v>
      </c>
      <c r="D68" s="79" t="s">
        <v>20</v>
      </c>
      <c r="E68" s="80"/>
      <c r="F68" s="80"/>
      <c r="G68" s="34">
        <f>SUM(H68:K68)</f>
        <v>0</v>
      </c>
      <c r="H68" s="60">
        <f aca="true" t="shared" si="25" ref="H68:H73">H69</f>
        <v>0</v>
      </c>
      <c r="I68" s="52">
        <f aca="true" t="shared" si="26" ref="I68:I73">I69</f>
        <v>0</v>
      </c>
      <c r="J68" s="52">
        <f aca="true" t="shared" si="27" ref="J68:L70">J69</f>
        <v>0</v>
      </c>
      <c r="K68" s="52">
        <f t="shared" si="27"/>
        <v>0</v>
      </c>
      <c r="L68" s="72">
        <f t="shared" si="27"/>
        <v>0</v>
      </c>
      <c r="M68" s="51">
        <f aca="true" t="shared" si="28" ref="M68:M74">M69</f>
        <v>0</v>
      </c>
      <c r="N68" s="51">
        <f aca="true" t="shared" si="29" ref="N68:N74">N69</f>
        <v>0</v>
      </c>
    </row>
    <row r="69" spans="1:14" s="63" customFormat="1" ht="15" hidden="1">
      <c r="A69" s="147"/>
      <c r="B69" s="81" t="s">
        <v>105</v>
      </c>
      <c r="C69" s="50" t="s">
        <v>22</v>
      </c>
      <c r="D69" s="50" t="s">
        <v>20</v>
      </c>
      <c r="E69" s="82">
        <v>99</v>
      </c>
      <c r="F69" s="80"/>
      <c r="G69" s="52">
        <f>SUM(H69:K69)</f>
        <v>0</v>
      </c>
      <c r="H69" s="60">
        <f t="shared" si="25"/>
        <v>0</v>
      </c>
      <c r="I69" s="52">
        <f t="shared" si="26"/>
        <v>0</v>
      </c>
      <c r="J69" s="52">
        <f t="shared" si="27"/>
        <v>0</v>
      </c>
      <c r="K69" s="52">
        <f t="shared" si="27"/>
        <v>0</v>
      </c>
      <c r="L69" s="72">
        <f t="shared" si="27"/>
        <v>0</v>
      </c>
      <c r="M69" s="51">
        <f t="shared" si="28"/>
        <v>0</v>
      </c>
      <c r="N69" s="51">
        <f t="shared" si="29"/>
        <v>0</v>
      </c>
    </row>
    <row r="70" spans="1:14" s="63" customFormat="1" ht="15" hidden="1">
      <c r="A70" s="147"/>
      <c r="B70" s="81" t="s">
        <v>106</v>
      </c>
      <c r="C70" s="50" t="s">
        <v>22</v>
      </c>
      <c r="D70" s="50" t="s">
        <v>20</v>
      </c>
      <c r="E70" s="82" t="s">
        <v>107</v>
      </c>
      <c r="F70" s="80"/>
      <c r="G70" s="52">
        <f>SUM(H70:K70)</f>
        <v>0</v>
      </c>
      <c r="H70" s="60">
        <f t="shared" si="25"/>
        <v>0</v>
      </c>
      <c r="I70" s="52">
        <f t="shared" si="26"/>
        <v>0</v>
      </c>
      <c r="J70" s="52">
        <f t="shared" si="27"/>
        <v>0</v>
      </c>
      <c r="K70" s="52">
        <f t="shared" si="27"/>
        <v>0</v>
      </c>
      <c r="L70" s="72">
        <f t="shared" si="27"/>
        <v>0</v>
      </c>
      <c r="M70" s="51">
        <f t="shared" si="28"/>
        <v>0</v>
      </c>
      <c r="N70" s="51">
        <f t="shared" si="29"/>
        <v>0</v>
      </c>
    </row>
    <row r="71" spans="1:14" s="63" customFormat="1" ht="69" hidden="1">
      <c r="A71" s="147"/>
      <c r="B71" s="49" t="s">
        <v>108</v>
      </c>
      <c r="C71" s="50" t="s">
        <v>22</v>
      </c>
      <c r="D71" s="50" t="s">
        <v>20</v>
      </c>
      <c r="E71" s="50" t="s">
        <v>109</v>
      </c>
      <c r="F71" s="50" t="s">
        <v>56</v>
      </c>
      <c r="G71" s="51">
        <f>SUM(H71:L71)</f>
        <v>0</v>
      </c>
      <c r="H71" s="51">
        <f t="shared" si="25"/>
        <v>0</v>
      </c>
      <c r="I71" s="51">
        <f t="shared" si="26"/>
        <v>0</v>
      </c>
      <c r="J71" s="51">
        <f>J72</f>
        <v>0</v>
      </c>
      <c r="K71" s="51">
        <f>K72</f>
        <v>0</v>
      </c>
      <c r="L71" s="72">
        <v>0</v>
      </c>
      <c r="M71" s="51">
        <f t="shared" si="28"/>
        <v>0</v>
      </c>
      <c r="N71" s="51">
        <f t="shared" si="29"/>
        <v>0</v>
      </c>
    </row>
    <row r="72" spans="1:14" s="48" customFormat="1" ht="27" hidden="1">
      <c r="A72" s="147"/>
      <c r="B72" s="45" t="s">
        <v>110</v>
      </c>
      <c r="C72" s="46" t="s">
        <v>22</v>
      </c>
      <c r="D72" s="46" t="s">
        <v>111</v>
      </c>
      <c r="E72" s="46"/>
      <c r="F72" s="46"/>
      <c r="G72" s="34">
        <f>SUM(H72:K72)</f>
        <v>0</v>
      </c>
      <c r="H72" s="40">
        <f t="shared" si="25"/>
        <v>0</v>
      </c>
      <c r="I72" s="34">
        <f t="shared" si="26"/>
        <v>0</v>
      </c>
      <c r="J72" s="34"/>
      <c r="K72" s="34"/>
      <c r="L72" s="35"/>
      <c r="M72" s="47">
        <f t="shared" si="28"/>
        <v>0</v>
      </c>
      <c r="N72" s="47">
        <f t="shared" si="29"/>
        <v>0</v>
      </c>
    </row>
    <row r="73" spans="1:14" s="63" customFormat="1" ht="15" hidden="1">
      <c r="A73" s="147"/>
      <c r="B73" s="81" t="s">
        <v>105</v>
      </c>
      <c r="C73" s="50" t="s">
        <v>22</v>
      </c>
      <c r="D73" s="50" t="s">
        <v>111</v>
      </c>
      <c r="E73" s="82">
        <v>99</v>
      </c>
      <c r="F73" s="80"/>
      <c r="G73" s="34">
        <f>SUM(H73:K73)</f>
        <v>0</v>
      </c>
      <c r="H73" s="60">
        <f t="shared" si="25"/>
        <v>0</v>
      </c>
      <c r="I73" s="52">
        <f t="shared" si="26"/>
        <v>0</v>
      </c>
      <c r="J73" s="52"/>
      <c r="K73" s="52"/>
      <c r="L73" s="53"/>
      <c r="M73" s="51">
        <f t="shared" si="28"/>
        <v>0</v>
      </c>
      <c r="N73" s="51">
        <f t="shared" si="29"/>
        <v>0</v>
      </c>
    </row>
    <row r="74" spans="1:14" s="63" customFormat="1" ht="15" hidden="1">
      <c r="A74" s="147"/>
      <c r="B74" s="81" t="s">
        <v>106</v>
      </c>
      <c r="C74" s="50" t="s">
        <v>22</v>
      </c>
      <c r="D74" s="50" t="s">
        <v>111</v>
      </c>
      <c r="E74" s="82" t="s">
        <v>107</v>
      </c>
      <c r="F74" s="80"/>
      <c r="G74" s="34">
        <f>SUM(H74:K74)</f>
        <v>0</v>
      </c>
      <c r="H74" s="60">
        <v>0</v>
      </c>
      <c r="I74" s="52">
        <v>0</v>
      </c>
      <c r="J74" s="52"/>
      <c r="K74" s="52"/>
      <c r="L74" s="53"/>
      <c r="M74" s="51">
        <f t="shared" si="28"/>
        <v>0</v>
      </c>
      <c r="N74" s="51">
        <f t="shared" si="29"/>
        <v>0</v>
      </c>
    </row>
    <row r="75" spans="1:14" s="63" customFormat="1" ht="69" hidden="1">
      <c r="A75" s="147"/>
      <c r="B75" s="49" t="s">
        <v>108</v>
      </c>
      <c r="C75" s="50" t="s">
        <v>22</v>
      </c>
      <c r="D75" s="50" t="s">
        <v>111</v>
      </c>
      <c r="E75" s="50" t="s">
        <v>109</v>
      </c>
      <c r="F75" s="50" t="s">
        <v>56</v>
      </c>
      <c r="G75" s="34">
        <f>SUM(H75:K75)</f>
        <v>0</v>
      </c>
      <c r="H75" s="60">
        <v>0</v>
      </c>
      <c r="I75" s="52">
        <v>0</v>
      </c>
      <c r="J75" s="52"/>
      <c r="K75" s="52"/>
      <c r="L75" s="53"/>
      <c r="M75" s="64">
        <v>0</v>
      </c>
      <c r="N75" s="64">
        <v>0</v>
      </c>
    </row>
    <row r="76" spans="1:14" s="48" customFormat="1" ht="13.5">
      <c r="A76" s="147"/>
      <c r="B76" s="69" t="s">
        <v>112</v>
      </c>
      <c r="C76" s="70" t="s">
        <v>24</v>
      </c>
      <c r="D76" s="70"/>
      <c r="E76" s="70"/>
      <c r="F76" s="70"/>
      <c r="G76" s="33">
        <f aca="true" t="shared" si="30" ref="G76:G82">SUM(H76:L76)</f>
        <v>10619.17299</v>
      </c>
      <c r="H76" s="40">
        <f>H77+H86</f>
        <v>4355.665</v>
      </c>
      <c r="I76" s="34">
        <f>I77+I86</f>
        <v>1750.8057800000001</v>
      </c>
      <c r="J76" s="34">
        <f>J86</f>
        <v>1453.3069999999998</v>
      </c>
      <c r="K76" s="34">
        <f>K77+K86</f>
        <v>2255.65</v>
      </c>
      <c r="L76" s="35">
        <f>L77+L86</f>
        <v>803.74521</v>
      </c>
      <c r="M76" s="47">
        <f>M77+M86</f>
        <v>4586.900000000001</v>
      </c>
      <c r="N76" s="47">
        <f>N77+N86</f>
        <v>4354.7</v>
      </c>
    </row>
    <row r="77" spans="1:14" s="48" customFormat="1" ht="13.5">
      <c r="A77" s="147"/>
      <c r="B77" s="69" t="s">
        <v>113</v>
      </c>
      <c r="C77" s="70" t="s">
        <v>24</v>
      </c>
      <c r="D77" s="70" t="s">
        <v>20</v>
      </c>
      <c r="E77" s="70"/>
      <c r="F77" s="70"/>
      <c r="G77" s="33">
        <f t="shared" si="30"/>
        <v>167.40912</v>
      </c>
      <c r="H77" s="83">
        <f>H78+H83</f>
        <v>165</v>
      </c>
      <c r="I77" s="42">
        <f>I78+I83</f>
        <v>0</v>
      </c>
      <c r="J77" s="42">
        <f>J78+J83</f>
        <v>0</v>
      </c>
      <c r="K77" s="42">
        <f>K78</f>
        <v>0</v>
      </c>
      <c r="L77" s="43">
        <f>L78</f>
        <v>2.4091200000000006</v>
      </c>
      <c r="M77" s="83">
        <f>M78+M83</f>
        <v>165</v>
      </c>
      <c r="N77" s="83">
        <f>N78+N83</f>
        <v>165</v>
      </c>
    </row>
    <row r="78" spans="1:14" s="63" customFormat="1" ht="54.75" customHeight="1">
      <c r="A78" s="147"/>
      <c r="B78" s="65" t="s">
        <v>114</v>
      </c>
      <c r="C78" s="66" t="s">
        <v>24</v>
      </c>
      <c r="D78" s="66" t="s">
        <v>20</v>
      </c>
      <c r="E78" s="66" t="s">
        <v>20</v>
      </c>
      <c r="F78" s="66"/>
      <c r="G78" s="74">
        <f t="shared" si="30"/>
        <v>167.40912</v>
      </c>
      <c r="H78" s="56">
        <f>H79+H81</f>
        <v>165</v>
      </c>
      <c r="I78" s="54">
        <f>I79+I81</f>
        <v>0</v>
      </c>
      <c r="J78" s="54">
        <f>J79+J81</f>
        <v>0</v>
      </c>
      <c r="K78" s="54">
        <f>K81</f>
        <v>0</v>
      </c>
      <c r="L78" s="55">
        <f>L79+L81</f>
        <v>2.4091200000000006</v>
      </c>
      <c r="M78" s="56">
        <f>M79+M81</f>
        <v>165</v>
      </c>
      <c r="N78" s="56">
        <f>N79+N81</f>
        <v>165</v>
      </c>
    </row>
    <row r="79" spans="1:14" s="63" customFormat="1" ht="27">
      <c r="A79" s="147"/>
      <c r="B79" s="84" t="s">
        <v>115</v>
      </c>
      <c r="C79" s="66" t="s">
        <v>24</v>
      </c>
      <c r="D79" s="66" t="s">
        <v>20</v>
      </c>
      <c r="E79" s="66" t="s">
        <v>116</v>
      </c>
      <c r="F79" s="66"/>
      <c r="G79" s="85">
        <f t="shared" si="30"/>
        <v>9.9084</v>
      </c>
      <c r="H79" s="56">
        <f>H80</f>
        <v>0</v>
      </c>
      <c r="I79" s="54">
        <f>I80</f>
        <v>0</v>
      </c>
      <c r="J79" s="54">
        <f>J80</f>
        <v>0</v>
      </c>
      <c r="K79" s="54">
        <f>K80</f>
        <v>0</v>
      </c>
      <c r="L79" s="55">
        <f>L80</f>
        <v>9.9084</v>
      </c>
      <c r="M79" s="64"/>
      <c r="N79" s="64"/>
    </row>
    <row r="80" spans="1:14" s="63" customFormat="1" ht="54.75">
      <c r="A80" s="147"/>
      <c r="B80" s="84" t="s">
        <v>117</v>
      </c>
      <c r="C80" s="66" t="s">
        <v>24</v>
      </c>
      <c r="D80" s="66" t="s">
        <v>20</v>
      </c>
      <c r="E80" s="66" t="s">
        <v>118</v>
      </c>
      <c r="F80" s="66" t="s">
        <v>29</v>
      </c>
      <c r="G80" s="85">
        <f t="shared" si="30"/>
        <v>9.9084</v>
      </c>
      <c r="H80" s="56"/>
      <c r="I80" s="54"/>
      <c r="J80" s="54"/>
      <c r="K80" s="54"/>
      <c r="L80" s="55">
        <v>9.9084</v>
      </c>
      <c r="M80" s="64"/>
      <c r="N80" s="64"/>
    </row>
    <row r="81" spans="1:14" s="63" customFormat="1" ht="36.75" customHeight="1">
      <c r="A81" s="147"/>
      <c r="B81" s="84" t="s">
        <v>119</v>
      </c>
      <c r="C81" s="66" t="s">
        <v>24</v>
      </c>
      <c r="D81" s="66" t="s">
        <v>20</v>
      </c>
      <c r="E81" s="66" t="s">
        <v>120</v>
      </c>
      <c r="F81" s="66"/>
      <c r="G81" s="74">
        <f t="shared" si="30"/>
        <v>157.50072</v>
      </c>
      <c r="H81" s="56">
        <f>H82</f>
        <v>165</v>
      </c>
      <c r="I81" s="54">
        <f>I82</f>
        <v>0</v>
      </c>
      <c r="J81" s="54"/>
      <c r="K81" s="54">
        <f>K82</f>
        <v>0</v>
      </c>
      <c r="L81" s="55">
        <f>L82</f>
        <v>-7.49928</v>
      </c>
      <c r="M81" s="56">
        <f>M82</f>
        <v>165</v>
      </c>
      <c r="N81" s="56">
        <f>N82</f>
        <v>165</v>
      </c>
    </row>
    <row r="82" spans="1:14" s="63" customFormat="1" ht="54.75">
      <c r="A82" s="147"/>
      <c r="B82" s="65" t="s">
        <v>121</v>
      </c>
      <c r="C82" s="66" t="s">
        <v>24</v>
      </c>
      <c r="D82" s="66" t="s">
        <v>20</v>
      </c>
      <c r="E82" s="66" t="s">
        <v>122</v>
      </c>
      <c r="F82" s="66" t="s">
        <v>29</v>
      </c>
      <c r="G82" s="74">
        <f t="shared" si="30"/>
        <v>157.50072</v>
      </c>
      <c r="H82" s="56">
        <v>165</v>
      </c>
      <c r="I82" s="54">
        <v>0</v>
      </c>
      <c r="J82" s="54"/>
      <c r="K82" s="54"/>
      <c r="L82" s="55">
        <v>-7.49928</v>
      </c>
      <c r="M82" s="64">
        <v>165</v>
      </c>
      <c r="N82" s="64">
        <v>165</v>
      </c>
    </row>
    <row r="83" spans="1:14" s="63" customFormat="1" ht="13.5" hidden="1">
      <c r="A83" s="147"/>
      <c r="B83" s="49" t="s">
        <v>123</v>
      </c>
      <c r="C83" s="66" t="s">
        <v>24</v>
      </c>
      <c r="D83" s="66" t="s">
        <v>20</v>
      </c>
      <c r="E83" s="66" t="s">
        <v>37</v>
      </c>
      <c r="F83" s="66"/>
      <c r="G83" s="34">
        <f>SUM(H83:K83)</f>
        <v>0</v>
      </c>
      <c r="H83" s="61">
        <f>H84</f>
        <v>0</v>
      </c>
      <c r="I83" s="54">
        <f>I84</f>
        <v>0</v>
      </c>
      <c r="J83" s="54"/>
      <c r="K83" s="54"/>
      <c r="L83" s="55"/>
      <c r="M83" s="64"/>
      <c r="N83" s="64"/>
    </row>
    <row r="84" spans="1:14" s="63" customFormat="1" ht="27" hidden="1">
      <c r="A84" s="147"/>
      <c r="B84" s="49" t="s">
        <v>38</v>
      </c>
      <c r="C84" s="66" t="s">
        <v>24</v>
      </c>
      <c r="D84" s="66" t="s">
        <v>20</v>
      </c>
      <c r="E84" s="66" t="s">
        <v>39</v>
      </c>
      <c r="F84" s="66"/>
      <c r="G84" s="34">
        <f>SUM(H84:K84)</f>
        <v>0</v>
      </c>
      <c r="H84" s="61">
        <f>H85</f>
        <v>0</v>
      </c>
      <c r="I84" s="54">
        <f>I85</f>
        <v>0</v>
      </c>
      <c r="J84" s="54"/>
      <c r="K84" s="54"/>
      <c r="L84" s="55"/>
      <c r="M84" s="64"/>
      <c r="N84" s="64"/>
    </row>
    <row r="85" spans="1:14" s="63" customFormat="1" ht="69" hidden="1">
      <c r="A85" s="147"/>
      <c r="B85" s="65" t="s">
        <v>124</v>
      </c>
      <c r="C85" s="66" t="s">
        <v>24</v>
      </c>
      <c r="D85" s="66" t="s">
        <v>20</v>
      </c>
      <c r="E85" s="66" t="s">
        <v>125</v>
      </c>
      <c r="F85" s="66" t="s">
        <v>126</v>
      </c>
      <c r="G85" s="34">
        <f>SUM(H85:K85)</f>
        <v>0</v>
      </c>
      <c r="H85" s="61">
        <v>0</v>
      </c>
      <c r="I85" s="54">
        <v>0</v>
      </c>
      <c r="J85" s="54"/>
      <c r="K85" s="54"/>
      <c r="L85" s="55"/>
      <c r="M85" s="64"/>
      <c r="N85" s="64"/>
    </row>
    <row r="86" spans="1:14" s="48" customFormat="1" ht="13.5">
      <c r="A86" s="147"/>
      <c r="B86" s="69" t="s">
        <v>127</v>
      </c>
      <c r="C86" s="70" t="s">
        <v>24</v>
      </c>
      <c r="D86" s="70" t="s">
        <v>84</v>
      </c>
      <c r="E86" s="70"/>
      <c r="F86" s="70"/>
      <c r="G86" s="33">
        <f aca="true" t="shared" si="31" ref="G86:G130">SUM(H86:L86)</f>
        <v>10451.76387</v>
      </c>
      <c r="H86" s="86">
        <f aca="true" t="shared" si="32" ref="H86:N86">H87+H100</f>
        <v>4190.665</v>
      </c>
      <c r="I86" s="42">
        <f t="shared" si="32"/>
        <v>1750.8057800000001</v>
      </c>
      <c r="J86" s="42">
        <f t="shared" si="32"/>
        <v>1453.3069999999998</v>
      </c>
      <c r="K86" s="42">
        <f t="shared" si="32"/>
        <v>2255.65</v>
      </c>
      <c r="L86" s="43">
        <f t="shared" si="32"/>
        <v>801.33609</v>
      </c>
      <c r="M86" s="83">
        <f t="shared" si="32"/>
        <v>4421.900000000001</v>
      </c>
      <c r="N86" s="83">
        <f t="shared" si="32"/>
        <v>4189.7</v>
      </c>
    </row>
    <row r="87" spans="1:14" s="63" customFormat="1" ht="41.25">
      <c r="A87" s="147"/>
      <c r="B87" s="65" t="s">
        <v>128</v>
      </c>
      <c r="C87" s="66" t="s">
        <v>24</v>
      </c>
      <c r="D87" s="66" t="s">
        <v>84</v>
      </c>
      <c r="E87" s="66" t="s">
        <v>84</v>
      </c>
      <c r="F87" s="66"/>
      <c r="G87" s="74">
        <f t="shared" si="31"/>
        <v>10316.93187</v>
      </c>
      <c r="H87" s="61">
        <f>H88+H91+H93+H95</f>
        <v>3919.065</v>
      </c>
      <c r="I87" s="54">
        <f>I88+I91+I93+I95+I97</f>
        <v>2022.40578</v>
      </c>
      <c r="J87" s="54">
        <f>J88+J91+J93+J95</f>
        <v>1318.475</v>
      </c>
      <c r="K87" s="54">
        <f>K88+K91+K93+K95+K97</f>
        <v>2255.65</v>
      </c>
      <c r="L87" s="55">
        <f>L88+L91+L93+L95+L97</f>
        <v>801.33609</v>
      </c>
      <c r="M87" s="56">
        <f>M88+M91+M93+M95+M97</f>
        <v>4421.900000000001</v>
      </c>
      <c r="N87" s="56">
        <f>N88+N91+N93+N95+N97</f>
        <v>4189.7</v>
      </c>
    </row>
    <row r="88" spans="1:14" s="63" customFormat="1" ht="13.5">
      <c r="A88" s="147"/>
      <c r="B88" s="87" t="s">
        <v>129</v>
      </c>
      <c r="C88" s="66" t="s">
        <v>24</v>
      </c>
      <c r="D88" s="66" t="s">
        <v>84</v>
      </c>
      <c r="E88" s="66" t="s">
        <v>130</v>
      </c>
      <c r="F88" s="66"/>
      <c r="G88" s="51">
        <f t="shared" si="31"/>
        <v>3459.9</v>
      </c>
      <c r="H88" s="61">
        <f>H89+H90</f>
        <v>2771.065</v>
      </c>
      <c r="I88" s="54">
        <f>I89+I90</f>
        <v>688.835</v>
      </c>
      <c r="J88" s="54">
        <f>J89+J90</f>
        <v>0</v>
      </c>
      <c r="K88" s="54">
        <f>K89</f>
        <v>0</v>
      </c>
      <c r="L88" s="55">
        <f>L89</f>
        <v>0</v>
      </c>
      <c r="M88" s="56">
        <f>M89+M90</f>
        <v>3563.1</v>
      </c>
      <c r="N88" s="56">
        <f>N89+N90</f>
        <v>3540.1</v>
      </c>
    </row>
    <row r="89" spans="1:14" s="63" customFormat="1" ht="57.75" customHeight="1">
      <c r="A89" s="147"/>
      <c r="B89" s="65" t="s">
        <v>131</v>
      </c>
      <c r="C89" s="66" t="s">
        <v>24</v>
      </c>
      <c r="D89" s="66" t="s">
        <v>84</v>
      </c>
      <c r="E89" s="66" t="s">
        <v>132</v>
      </c>
      <c r="F89" s="66" t="s">
        <v>29</v>
      </c>
      <c r="G89" s="51">
        <f t="shared" si="31"/>
        <v>3459.9</v>
      </c>
      <c r="H89" s="61">
        <v>2771.065</v>
      </c>
      <c r="I89" s="54">
        <v>688.835</v>
      </c>
      <c r="J89" s="54"/>
      <c r="K89" s="54"/>
      <c r="L89" s="55"/>
      <c r="M89" s="56">
        <v>3563.1</v>
      </c>
      <c r="N89" s="56">
        <v>3540.1</v>
      </c>
    </row>
    <row r="90" spans="1:14" s="63" customFormat="1" ht="41.25" hidden="1">
      <c r="A90" s="147"/>
      <c r="B90" s="65" t="s">
        <v>133</v>
      </c>
      <c r="C90" s="66" t="s">
        <v>24</v>
      </c>
      <c r="D90" s="66" t="s">
        <v>84</v>
      </c>
      <c r="E90" s="66" t="s">
        <v>132</v>
      </c>
      <c r="F90" s="66" t="s">
        <v>56</v>
      </c>
      <c r="G90" s="51">
        <f t="shared" si="31"/>
        <v>0</v>
      </c>
      <c r="H90" s="61"/>
      <c r="I90" s="54"/>
      <c r="J90" s="54"/>
      <c r="K90" s="54"/>
      <c r="L90" s="55"/>
      <c r="M90" s="64">
        <v>0</v>
      </c>
      <c r="N90" s="64">
        <v>0</v>
      </c>
    </row>
    <row r="91" spans="1:14" s="63" customFormat="1" ht="27">
      <c r="A91" s="147"/>
      <c r="B91" s="84" t="s">
        <v>134</v>
      </c>
      <c r="C91" s="66" t="s">
        <v>24</v>
      </c>
      <c r="D91" s="66" t="s">
        <v>84</v>
      </c>
      <c r="E91" s="66" t="s">
        <v>135</v>
      </c>
      <c r="F91" s="66"/>
      <c r="G91" s="74">
        <f t="shared" si="31"/>
        <v>477.34521</v>
      </c>
      <c r="H91" s="56">
        <f aca="true" t="shared" si="33" ref="H91:N91">H92</f>
        <v>100</v>
      </c>
      <c r="I91" s="54">
        <f t="shared" si="33"/>
        <v>504.97078</v>
      </c>
      <c r="J91" s="54">
        <f t="shared" si="33"/>
        <v>-302.97078</v>
      </c>
      <c r="K91" s="54">
        <f t="shared" si="33"/>
        <v>38.1</v>
      </c>
      <c r="L91" s="55">
        <f t="shared" si="33"/>
        <v>137.24521</v>
      </c>
      <c r="M91" s="56">
        <f t="shared" si="33"/>
        <v>100</v>
      </c>
      <c r="N91" s="56">
        <f t="shared" si="33"/>
        <v>50</v>
      </c>
    </row>
    <row r="92" spans="1:14" s="63" customFormat="1" ht="58.5" customHeight="1">
      <c r="A92" s="147"/>
      <c r="B92" s="65" t="s">
        <v>136</v>
      </c>
      <c r="C92" s="66" t="s">
        <v>24</v>
      </c>
      <c r="D92" s="66" t="s">
        <v>84</v>
      </c>
      <c r="E92" s="66" t="s">
        <v>137</v>
      </c>
      <c r="F92" s="66" t="s">
        <v>29</v>
      </c>
      <c r="G92" s="74">
        <f t="shared" si="31"/>
        <v>477.34521</v>
      </c>
      <c r="H92" s="56">
        <v>100</v>
      </c>
      <c r="I92" s="54">
        <v>504.97078</v>
      </c>
      <c r="J92" s="54">
        <v>-302.97078</v>
      </c>
      <c r="K92" s="54">
        <v>38.1</v>
      </c>
      <c r="L92" s="55">
        <v>137.24521</v>
      </c>
      <c r="M92" s="56">
        <v>100</v>
      </c>
      <c r="N92" s="56">
        <v>50</v>
      </c>
    </row>
    <row r="93" spans="1:14" s="63" customFormat="1" ht="27">
      <c r="A93" s="147"/>
      <c r="B93" s="65" t="s">
        <v>138</v>
      </c>
      <c r="C93" s="66" t="s">
        <v>24</v>
      </c>
      <c r="D93" s="66" t="s">
        <v>84</v>
      </c>
      <c r="E93" s="66" t="s">
        <v>139</v>
      </c>
      <c r="F93" s="66"/>
      <c r="G93" s="51">
        <f t="shared" si="31"/>
        <v>100</v>
      </c>
      <c r="H93" s="56">
        <f>H94</f>
        <v>100</v>
      </c>
      <c r="I93" s="54">
        <f>I94</f>
        <v>0</v>
      </c>
      <c r="J93" s="54"/>
      <c r="K93" s="54">
        <f>K94</f>
        <v>0</v>
      </c>
      <c r="L93" s="55">
        <f>L94</f>
        <v>0</v>
      </c>
      <c r="M93" s="56">
        <f>M94</f>
        <v>100</v>
      </c>
      <c r="N93" s="56">
        <f>N94</f>
        <v>50</v>
      </c>
    </row>
    <row r="94" spans="1:14" s="63" customFormat="1" ht="62.25" customHeight="1">
      <c r="A94" s="147"/>
      <c r="B94" s="65" t="s">
        <v>136</v>
      </c>
      <c r="C94" s="66" t="s">
        <v>24</v>
      </c>
      <c r="D94" s="66" t="s">
        <v>84</v>
      </c>
      <c r="E94" s="66" t="s">
        <v>140</v>
      </c>
      <c r="F94" s="66" t="s">
        <v>29</v>
      </c>
      <c r="G94" s="51">
        <f t="shared" si="31"/>
        <v>100</v>
      </c>
      <c r="H94" s="56">
        <v>100</v>
      </c>
      <c r="I94" s="54">
        <v>0</v>
      </c>
      <c r="J94" s="54"/>
      <c r="K94" s="54"/>
      <c r="L94" s="55"/>
      <c r="M94" s="56">
        <v>100</v>
      </c>
      <c r="N94" s="56">
        <v>50</v>
      </c>
    </row>
    <row r="95" spans="1:14" s="63" customFormat="1" ht="36" customHeight="1">
      <c r="A95" s="147"/>
      <c r="B95" s="65" t="s">
        <v>141</v>
      </c>
      <c r="C95" s="66" t="s">
        <v>24</v>
      </c>
      <c r="D95" s="66" t="s">
        <v>84</v>
      </c>
      <c r="E95" s="66" t="s">
        <v>142</v>
      </c>
      <c r="F95" s="66"/>
      <c r="G95" s="74">
        <f t="shared" si="31"/>
        <v>6008.08666</v>
      </c>
      <c r="H95" s="56">
        <f aca="true" t="shared" si="34" ref="H95:N95">H96</f>
        <v>948</v>
      </c>
      <c r="I95" s="54">
        <f t="shared" si="34"/>
        <v>557</v>
      </c>
      <c r="J95" s="54">
        <f t="shared" si="34"/>
        <v>1621.44578</v>
      </c>
      <c r="K95" s="54">
        <f t="shared" si="34"/>
        <v>2217.55</v>
      </c>
      <c r="L95" s="55">
        <f t="shared" si="34"/>
        <v>664.09088</v>
      </c>
      <c r="M95" s="56">
        <f t="shared" si="34"/>
        <v>448</v>
      </c>
      <c r="N95" s="56">
        <f t="shared" si="34"/>
        <v>348</v>
      </c>
    </row>
    <row r="96" spans="1:14" s="63" customFormat="1" ht="58.5" customHeight="1">
      <c r="A96" s="147"/>
      <c r="B96" s="65" t="s">
        <v>131</v>
      </c>
      <c r="C96" s="66" t="s">
        <v>24</v>
      </c>
      <c r="D96" s="66" t="s">
        <v>84</v>
      </c>
      <c r="E96" s="66" t="s">
        <v>143</v>
      </c>
      <c r="F96" s="66" t="s">
        <v>29</v>
      </c>
      <c r="G96" s="74">
        <f t="shared" si="31"/>
        <v>6008.08666</v>
      </c>
      <c r="H96" s="56">
        <v>948</v>
      </c>
      <c r="I96" s="54">
        <v>557</v>
      </c>
      <c r="J96" s="54">
        <v>1621.44578</v>
      </c>
      <c r="K96" s="54">
        <v>2217.55</v>
      </c>
      <c r="L96" s="55">
        <v>664.09088</v>
      </c>
      <c r="M96" s="88">
        <v>448</v>
      </c>
      <c r="N96" s="88">
        <v>348</v>
      </c>
    </row>
    <row r="97" spans="1:14" s="63" customFormat="1" ht="41.25">
      <c r="A97" s="147"/>
      <c r="B97" s="65" t="s">
        <v>144</v>
      </c>
      <c r="C97" s="66" t="s">
        <v>24</v>
      </c>
      <c r="D97" s="66" t="s">
        <v>84</v>
      </c>
      <c r="E97" s="66" t="s">
        <v>145</v>
      </c>
      <c r="F97" s="66"/>
      <c r="G97" s="51">
        <f t="shared" si="31"/>
        <v>271.6</v>
      </c>
      <c r="H97" s="56"/>
      <c r="I97" s="54">
        <f>I98</f>
        <v>271.6</v>
      </c>
      <c r="J97" s="54"/>
      <c r="K97" s="54">
        <f>K98</f>
        <v>0</v>
      </c>
      <c r="L97" s="55">
        <f>L98</f>
        <v>0</v>
      </c>
      <c r="M97" s="54">
        <f>M98</f>
        <v>210.8</v>
      </c>
      <c r="N97" s="54">
        <f>N98</f>
        <v>201.6</v>
      </c>
    </row>
    <row r="98" spans="1:14" s="63" customFormat="1" ht="70.5" customHeight="1">
      <c r="A98" s="147"/>
      <c r="B98" s="49" t="s">
        <v>146</v>
      </c>
      <c r="C98" s="66" t="s">
        <v>24</v>
      </c>
      <c r="D98" s="66" t="s">
        <v>84</v>
      </c>
      <c r="E98" s="66" t="s">
        <v>147</v>
      </c>
      <c r="F98" s="66" t="s">
        <v>29</v>
      </c>
      <c r="G98" s="51">
        <f t="shared" si="31"/>
        <v>271.6</v>
      </c>
      <c r="H98" s="56"/>
      <c r="I98" s="54">
        <v>271.6</v>
      </c>
      <c r="J98" s="54"/>
      <c r="K98" s="54"/>
      <c r="L98" s="55"/>
      <c r="M98" s="88">
        <v>210.8</v>
      </c>
      <c r="N98" s="88">
        <v>201.6</v>
      </c>
    </row>
    <row r="99" spans="1:14" s="63" customFormat="1" ht="27">
      <c r="A99" s="147"/>
      <c r="B99" s="89" t="s">
        <v>148</v>
      </c>
      <c r="C99" s="90" t="s">
        <v>24</v>
      </c>
      <c r="D99" s="90" t="s">
        <v>84</v>
      </c>
      <c r="E99" s="90" t="s">
        <v>147</v>
      </c>
      <c r="F99" s="90" t="s">
        <v>29</v>
      </c>
      <c r="G99" s="91">
        <f t="shared" si="31"/>
        <v>100</v>
      </c>
      <c r="H99" s="92"/>
      <c r="I99" s="93">
        <v>100</v>
      </c>
      <c r="J99" s="93"/>
      <c r="K99" s="93"/>
      <c r="L99" s="94"/>
      <c r="M99" s="95">
        <v>39.2</v>
      </c>
      <c r="N99" s="95">
        <v>30</v>
      </c>
    </row>
    <row r="100" spans="1:14" s="63" customFormat="1" ht="13.5">
      <c r="A100" s="147"/>
      <c r="B100" s="49" t="s">
        <v>36</v>
      </c>
      <c r="C100" s="50" t="s">
        <v>24</v>
      </c>
      <c r="D100" s="50" t="s">
        <v>84</v>
      </c>
      <c r="E100" s="50" t="s">
        <v>37</v>
      </c>
      <c r="F100" s="50"/>
      <c r="G100" s="60">
        <f t="shared" si="31"/>
        <v>134.832</v>
      </c>
      <c r="H100" s="51">
        <f aca="true" t="shared" si="35" ref="H100:N100">H101</f>
        <v>271.6</v>
      </c>
      <c r="I100" s="52">
        <f t="shared" si="35"/>
        <v>-271.6</v>
      </c>
      <c r="J100" s="52">
        <f t="shared" si="35"/>
        <v>134.832</v>
      </c>
      <c r="K100" s="52">
        <f t="shared" si="35"/>
        <v>0</v>
      </c>
      <c r="L100" s="53">
        <f t="shared" si="35"/>
        <v>0</v>
      </c>
      <c r="M100" s="51">
        <f t="shared" si="35"/>
        <v>0</v>
      </c>
      <c r="N100" s="51">
        <f t="shared" si="35"/>
        <v>0</v>
      </c>
    </row>
    <row r="101" spans="1:14" s="63" customFormat="1" ht="13.5">
      <c r="A101" s="147"/>
      <c r="B101" s="49" t="s">
        <v>149</v>
      </c>
      <c r="C101" s="50" t="s">
        <v>24</v>
      </c>
      <c r="D101" s="50" t="s">
        <v>84</v>
      </c>
      <c r="E101" s="50" t="s">
        <v>39</v>
      </c>
      <c r="F101" s="50"/>
      <c r="G101" s="60">
        <f t="shared" si="31"/>
        <v>134.832</v>
      </c>
      <c r="H101" s="51">
        <f>H102</f>
        <v>271.6</v>
      </c>
      <c r="I101" s="52">
        <f>I102</f>
        <v>-271.6</v>
      </c>
      <c r="J101" s="52">
        <f>J104</f>
        <v>134.832</v>
      </c>
      <c r="K101" s="52">
        <f>K104</f>
        <v>0</v>
      </c>
      <c r="L101" s="53">
        <f>L104</f>
        <v>0</v>
      </c>
      <c r="M101" s="51">
        <f>M102</f>
        <v>0</v>
      </c>
      <c r="N101" s="51">
        <f>N102</f>
        <v>0</v>
      </c>
    </row>
    <row r="102" spans="1:14" s="63" customFormat="1" ht="69" hidden="1">
      <c r="A102" s="147"/>
      <c r="B102" s="49" t="s">
        <v>146</v>
      </c>
      <c r="C102" s="50" t="s">
        <v>24</v>
      </c>
      <c r="D102" s="50" t="s">
        <v>84</v>
      </c>
      <c r="E102" s="50" t="s">
        <v>150</v>
      </c>
      <c r="F102" s="50" t="s">
        <v>29</v>
      </c>
      <c r="G102" s="60">
        <f t="shared" si="31"/>
        <v>0</v>
      </c>
      <c r="H102" s="51">
        <v>271.6</v>
      </c>
      <c r="I102" s="52">
        <v>-271.6</v>
      </c>
      <c r="J102" s="52"/>
      <c r="K102" s="52"/>
      <c r="L102" s="53"/>
      <c r="M102" s="51">
        <v>0</v>
      </c>
      <c r="N102" s="51">
        <v>0</v>
      </c>
    </row>
    <row r="103" spans="1:14" s="101" customFormat="1" ht="27" hidden="1">
      <c r="A103" s="147"/>
      <c r="B103" s="89" t="s">
        <v>148</v>
      </c>
      <c r="C103" s="96" t="s">
        <v>24</v>
      </c>
      <c r="D103" s="96" t="s">
        <v>84</v>
      </c>
      <c r="E103" s="97" t="s">
        <v>150</v>
      </c>
      <c r="F103" s="96" t="s">
        <v>29</v>
      </c>
      <c r="G103" s="60">
        <f t="shared" si="31"/>
        <v>0</v>
      </c>
      <c r="H103" s="98">
        <v>100</v>
      </c>
      <c r="I103" s="99">
        <v>-100</v>
      </c>
      <c r="J103" s="99"/>
      <c r="K103" s="99"/>
      <c r="L103" s="100"/>
      <c r="M103" s="98">
        <v>0</v>
      </c>
      <c r="N103" s="98">
        <v>0</v>
      </c>
    </row>
    <row r="104" spans="1:14" s="23" customFormat="1" ht="80.25" customHeight="1">
      <c r="A104" s="147"/>
      <c r="B104" s="102" t="s">
        <v>151</v>
      </c>
      <c r="C104" s="103" t="s">
        <v>24</v>
      </c>
      <c r="D104" s="104" t="s">
        <v>84</v>
      </c>
      <c r="E104" s="105" t="s">
        <v>152</v>
      </c>
      <c r="F104" s="106" t="s">
        <v>29</v>
      </c>
      <c r="G104" s="60">
        <f t="shared" si="31"/>
        <v>134.832</v>
      </c>
      <c r="H104" s="107"/>
      <c r="I104" s="108"/>
      <c r="J104" s="108">
        <v>134.832</v>
      </c>
      <c r="K104" s="108"/>
      <c r="L104" s="109"/>
      <c r="M104" s="107">
        <v>0</v>
      </c>
      <c r="N104" s="107">
        <v>0</v>
      </c>
    </row>
    <row r="105" spans="1:14" s="101" customFormat="1" ht="27">
      <c r="A105" s="147"/>
      <c r="B105" s="110" t="s">
        <v>148</v>
      </c>
      <c r="C105" s="111" t="s">
        <v>24</v>
      </c>
      <c r="D105" s="112" t="s">
        <v>84</v>
      </c>
      <c r="E105" s="113" t="s">
        <v>152</v>
      </c>
      <c r="F105" s="114" t="s">
        <v>29</v>
      </c>
      <c r="G105" s="115">
        <f t="shared" si="31"/>
        <v>14.832</v>
      </c>
      <c r="H105" s="116"/>
      <c r="I105" s="117"/>
      <c r="J105" s="117">
        <v>14.832</v>
      </c>
      <c r="K105" s="117"/>
      <c r="L105" s="118"/>
      <c r="M105" s="116">
        <v>0</v>
      </c>
      <c r="N105" s="116">
        <v>0</v>
      </c>
    </row>
    <row r="106" spans="1:14" s="48" customFormat="1" ht="13.5">
      <c r="A106" s="147"/>
      <c r="B106" s="119" t="s">
        <v>153</v>
      </c>
      <c r="C106" s="70" t="s">
        <v>31</v>
      </c>
      <c r="D106" s="70"/>
      <c r="E106" s="120"/>
      <c r="F106" s="70"/>
      <c r="G106" s="47">
        <f t="shared" si="31"/>
        <v>200</v>
      </c>
      <c r="H106" s="83">
        <f aca="true" t="shared" si="36" ref="H106:I109">H107</f>
        <v>200</v>
      </c>
      <c r="I106" s="42">
        <f t="shared" si="36"/>
        <v>0</v>
      </c>
      <c r="J106" s="42"/>
      <c r="K106" s="42">
        <f aca="true" t="shared" si="37" ref="K106:N109">K107</f>
        <v>0</v>
      </c>
      <c r="L106" s="43">
        <f t="shared" si="37"/>
        <v>0</v>
      </c>
      <c r="M106" s="83">
        <f t="shared" si="37"/>
        <v>0</v>
      </c>
      <c r="N106" s="83">
        <f t="shared" si="37"/>
        <v>0</v>
      </c>
    </row>
    <row r="107" spans="1:14" s="48" customFormat="1" ht="27">
      <c r="A107" s="147"/>
      <c r="B107" s="69" t="s">
        <v>154</v>
      </c>
      <c r="C107" s="70" t="s">
        <v>31</v>
      </c>
      <c r="D107" s="70" t="s">
        <v>24</v>
      </c>
      <c r="E107" s="70"/>
      <c r="F107" s="70"/>
      <c r="G107" s="47">
        <f t="shared" si="31"/>
        <v>200</v>
      </c>
      <c r="H107" s="83">
        <f t="shared" si="36"/>
        <v>200</v>
      </c>
      <c r="I107" s="42">
        <f t="shared" si="36"/>
        <v>0</v>
      </c>
      <c r="J107" s="42"/>
      <c r="K107" s="42">
        <f t="shared" si="37"/>
        <v>0</v>
      </c>
      <c r="L107" s="43">
        <f t="shared" si="37"/>
        <v>0</v>
      </c>
      <c r="M107" s="83">
        <f t="shared" si="37"/>
        <v>0</v>
      </c>
      <c r="N107" s="83">
        <f t="shared" si="37"/>
        <v>0</v>
      </c>
    </row>
    <row r="108" spans="1:14" s="63" customFormat="1" ht="41.25">
      <c r="A108" s="147"/>
      <c r="B108" s="65" t="s">
        <v>128</v>
      </c>
      <c r="C108" s="66" t="s">
        <v>31</v>
      </c>
      <c r="D108" s="66" t="s">
        <v>24</v>
      </c>
      <c r="E108" s="66" t="s">
        <v>84</v>
      </c>
      <c r="F108" s="66"/>
      <c r="G108" s="51">
        <f t="shared" si="31"/>
        <v>200</v>
      </c>
      <c r="H108" s="56">
        <f t="shared" si="36"/>
        <v>200</v>
      </c>
      <c r="I108" s="54">
        <f t="shared" si="36"/>
        <v>0</v>
      </c>
      <c r="J108" s="54"/>
      <c r="K108" s="54">
        <f t="shared" si="37"/>
        <v>0</v>
      </c>
      <c r="L108" s="55">
        <f t="shared" si="37"/>
        <v>0</v>
      </c>
      <c r="M108" s="56">
        <f t="shared" si="37"/>
        <v>0</v>
      </c>
      <c r="N108" s="56">
        <f t="shared" si="37"/>
        <v>0</v>
      </c>
    </row>
    <row r="109" spans="1:14" s="63" customFormat="1" ht="27">
      <c r="A109" s="147"/>
      <c r="B109" s="65" t="s">
        <v>155</v>
      </c>
      <c r="C109" s="66" t="s">
        <v>31</v>
      </c>
      <c r="D109" s="66" t="s">
        <v>24</v>
      </c>
      <c r="E109" s="66" t="s">
        <v>156</v>
      </c>
      <c r="F109" s="66"/>
      <c r="G109" s="51">
        <f t="shared" si="31"/>
        <v>200</v>
      </c>
      <c r="H109" s="56">
        <f t="shared" si="36"/>
        <v>200</v>
      </c>
      <c r="I109" s="54">
        <f t="shared" si="36"/>
        <v>0</v>
      </c>
      <c r="J109" s="54"/>
      <c r="K109" s="54">
        <f t="shared" si="37"/>
        <v>0</v>
      </c>
      <c r="L109" s="55">
        <f t="shared" si="37"/>
        <v>0</v>
      </c>
      <c r="M109" s="56">
        <f t="shared" si="37"/>
        <v>0</v>
      </c>
      <c r="N109" s="56">
        <f t="shared" si="37"/>
        <v>0</v>
      </c>
    </row>
    <row r="110" spans="1:14" s="63" customFormat="1" ht="55.5" customHeight="1">
      <c r="A110" s="147"/>
      <c r="B110" s="84" t="s">
        <v>136</v>
      </c>
      <c r="C110" s="66" t="s">
        <v>31</v>
      </c>
      <c r="D110" s="66" t="s">
        <v>24</v>
      </c>
      <c r="E110" s="66" t="s">
        <v>157</v>
      </c>
      <c r="F110" s="66" t="s">
        <v>29</v>
      </c>
      <c r="G110" s="51">
        <f t="shared" si="31"/>
        <v>200</v>
      </c>
      <c r="H110" s="56">
        <v>200</v>
      </c>
      <c r="I110" s="54">
        <v>0</v>
      </c>
      <c r="J110" s="54"/>
      <c r="K110" s="54"/>
      <c r="L110" s="55"/>
      <c r="M110" s="56">
        <v>0</v>
      </c>
      <c r="N110" s="56">
        <v>0</v>
      </c>
    </row>
    <row r="111" spans="1:14" s="48" customFormat="1" ht="13.5">
      <c r="A111" s="147"/>
      <c r="B111" s="119" t="s">
        <v>158</v>
      </c>
      <c r="C111" s="70" t="s">
        <v>49</v>
      </c>
      <c r="D111" s="70"/>
      <c r="E111" s="70"/>
      <c r="F111" s="70"/>
      <c r="G111" s="47">
        <f t="shared" si="31"/>
        <v>40</v>
      </c>
      <c r="H111" s="47">
        <f aca="true" t="shared" si="38" ref="H111:N114">H112</f>
        <v>40</v>
      </c>
      <c r="I111" s="34">
        <f t="shared" si="38"/>
        <v>0</v>
      </c>
      <c r="J111" s="34">
        <f t="shared" si="38"/>
        <v>0</v>
      </c>
      <c r="K111" s="34">
        <f t="shared" si="38"/>
        <v>0</v>
      </c>
      <c r="L111" s="35">
        <f t="shared" si="38"/>
        <v>0</v>
      </c>
      <c r="M111" s="47">
        <f t="shared" si="38"/>
        <v>40</v>
      </c>
      <c r="N111" s="47">
        <f t="shared" si="38"/>
        <v>40</v>
      </c>
    </row>
    <row r="112" spans="1:14" s="48" customFormat="1" ht="13.5">
      <c r="A112" s="147"/>
      <c r="B112" s="119" t="s">
        <v>159</v>
      </c>
      <c r="C112" s="70" t="s">
        <v>49</v>
      </c>
      <c r="D112" s="70" t="s">
        <v>49</v>
      </c>
      <c r="E112" s="70"/>
      <c r="F112" s="70"/>
      <c r="G112" s="47">
        <f t="shared" si="31"/>
        <v>40</v>
      </c>
      <c r="H112" s="47">
        <f t="shared" si="38"/>
        <v>40</v>
      </c>
      <c r="I112" s="34">
        <f t="shared" si="38"/>
        <v>0</v>
      </c>
      <c r="J112" s="34">
        <f t="shared" si="38"/>
        <v>0</v>
      </c>
      <c r="K112" s="34">
        <f t="shared" si="38"/>
        <v>0</v>
      </c>
      <c r="L112" s="35">
        <f t="shared" si="38"/>
        <v>0</v>
      </c>
      <c r="M112" s="47">
        <f t="shared" si="38"/>
        <v>40</v>
      </c>
      <c r="N112" s="47">
        <f t="shared" si="38"/>
        <v>40</v>
      </c>
    </row>
    <row r="113" spans="1:14" s="63" customFormat="1" ht="13.5">
      <c r="A113" s="147"/>
      <c r="B113" s="49" t="s">
        <v>36</v>
      </c>
      <c r="C113" s="66" t="s">
        <v>49</v>
      </c>
      <c r="D113" s="66" t="s">
        <v>49</v>
      </c>
      <c r="E113" s="66" t="s">
        <v>37</v>
      </c>
      <c r="F113" s="66"/>
      <c r="G113" s="51">
        <f t="shared" si="31"/>
        <v>40</v>
      </c>
      <c r="H113" s="51">
        <f t="shared" si="38"/>
        <v>40</v>
      </c>
      <c r="I113" s="52">
        <f t="shared" si="38"/>
        <v>0</v>
      </c>
      <c r="J113" s="52">
        <f t="shared" si="38"/>
        <v>0</v>
      </c>
      <c r="K113" s="52">
        <f t="shared" si="38"/>
        <v>0</v>
      </c>
      <c r="L113" s="53">
        <f t="shared" si="38"/>
        <v>0</v>
      </c>
      <c r="M113" s="51">
        <f t="shared" si="38"/>
        <v>40</v>
      </c>
      <c r="N113" s="51">
        <f t="shared" si="38"/>
        <v>40</v>
      </c>
    </row>
    <row r="114" spans="1:14" s="63" customFormat="1" ht="27">
      <c r="A114" s="147"/>
      <c r="B114" s="49" t="s">
        <v>38</v>
      </c>
      <c r="C114" s="66" t="s">
        <v>49</v>
      </c>
      <c r="D114" s="66" t="s">
        <v>49</v>
      </c>
      <c r="E114" s="66" t="s">
        <v>39</v>
      </c>
      <c r="F114" s="66"/>
      <c r="G114" s="51">
        <f t="shared" si="31"/>
        <v>40</v>
      </c>
      <c r="H114" s="51">
        <f t="shared" si="38"/>
        <v>40</v>
      </c>
      <c r="I114" s="52">
        <f t="shared" si="38"/>
        <v>0</v>
      </c>
      <c r="J114" s="52">
        <f t="shared" si="38"/>
        <v>0</v>
      </c>
      <c r="K114" s="52">
        <f t="shared" si="38"/>
        <v>0</v>
      </c>
      <c r="L114" s="53">
        <f t="shared" si="38"/>
        <v>0</v>
      </c>
      <c r="M114" s="51">
        <f t="shared" si="38"/>
        <v>40</v>
      </c>
      <c r="N114" s="51">
        <f t="shared" si="38"/>
        <v>40</v>
      </c>
    </row>
    <row r="115" spans="1:14" s="101" customFormat="1" ht="69">
      <c r="A115" s="147"/>
      <c r="B115" s="49" t="s">
        <v>160</v>
      </c>
      <c r="C115" s="50" t="s">
        <v>49</v>
      </c>
      <c r="D115" s="50" t="s">
        <v>49</v>
      </c>
      <c r="E115" s="50" t="s">
        <v>161</v>
      </c>
      <c r="F115" s="50" t="s">
        <v>162</v>
      </c>
      <c r="G115" s="51">
        <f t="shared" si="31"/>
        <v>40</v>
      </c>
      <c r="H115" s="56">
        <v>40</v>
      </c>
      <c r="I115" s="54">
        <v>0</v>
      </c>
      <c r="J115" s="54"/>
      <c r="K115" s="54"/>
      <c r="L115" s="55"/>
      <c r="M115" s="56">
        <v>40</v>
      </c>
      <c r="N115" s="64">
        <v>40</v>
      </c>
    </row>
    <row r="116" spans="1:14" s="121" customFormat="1" ht="13.5">
      <c r="A116" s="147"/>
      <c r="B116" s="69" t="s">
        <v>163</v>
      </c>
      <c r="C116" s="70" t="s">
        <v>164</v>
      </c>
      <c r="D116" s="70"/>
      <c r="E116" s="46"/>
      <c r="F116" s="70"/>
      <c r="G116" s="47">
        <f t="shared" si="31"/>
        <v>16391.399999999998</v>
      </c>
      <c r="H116" s="34">
        <f aca="true" t="shared" si="39" ref="H116:N117">H117</f>
        <v>16533.399999999998</v>
      </c>
      <c r="I116" s="34">
        <f t="shared" si="39"/>
        <v>0</v>
      </c>
      <c r="J116" s="34">
        <f t="shared" si="39"/>
        <v>0</v>
      </c>
      <c r="K116" s="34">
        <f t="shared" si="39"/>
        <v>-230</v>
      </c>
      <c r="L116" s="35">
        <f t="shared" si="39"/>
        <v>88</v>
      </c>
      <c r="M116" s="34">
        <f t="shared" si="39"/>
        <v>15999.099999999999</v>
      </c>
      <c r="N116" s="47">
        <f t="shared" si="39"/>
        <v>24455</v>
      </c>
    </row>
    <row r="117" spans="1:14" s="121" customFormat="1" ht="13.5">
      <c r="A117" s="147"/>
      <c r="B117" s="69" t="s">
        <v>165</v>
      </c>
      <c r="C117" s="70" t="s">
        <v>164</v>
      </c>
      <c r="D117" s="70" t="s">
        <v>20</v>
      </c>
      <c r="E117" s="46"/>
      <c r="F117" s="70"/>
      <c r="G117" s="47">
        <f t="shared" si="31"/>
        <v>16391.399999999998</v>
      </c>
      <c r="H117" s="34">
        <f t="shared" si="39"/>
        <v>16533.399999999998</v>
      </c>
      <c r="I117" s="34">
        <f t="shared" si="39"/>
        <v>0</v>
      </c>
      <c r="J117" s="34">
        <f t="shared" si="39"/>
        <v>0</v>
      </c>
      <c r="K117" s="34">
        <f t="shared" si="39"/>
        <v>-230</v>
      </c>
      <c r="L117" s="35">
        <f t="shared" si="39"/>
        <v>88</v>
      </c>
      <c r="M117" s="34">
        <f t="shared" si="39"/>
        <v>15999.099999999999</v>
      </c>
      <c r="N117" s="47">
        <f t="shared" si="39"/>
        <v>24455</v>
      </c>
    </row>
    <row r="118" spans="1:14" s="101" customFormat="1" ht="54.75">
      <c r="A118" s="147"/>
      <c r="B118" s="49" t="s">
        <v>166</v>
      </c>
      <c r="C118" s="66" t="s">
        <v>164</v>
      </c>
      <c r="D118" s="66" t="s">
        <v>20</v>
      </c>
      <c r="E118" s="50" t="s">
        <v>22</v>
      </c>
      <c r="F118" s="66"/>
      <c r="G118" s="51">
        <f t="shared" si="31"/>
        <v>16391.399999999998</v>
      </c>
      <c r="H118" s="52">
        <f aca="true" t="shared" si="40" ref="H118:M118">SUM(H119,H124,H126)</f>
        <v>16533.399999999998</v>
      </c>
      <c r="I118" s="52">
        <f t="shared" si="40"/>
        <v>0</v>
      </c>
      <c r="J118" s="52">
        <f t="shared" si="40"/>
        <v>0</v>
      </c>
      <c r="K118" s="52">
        <f t="shared" si="40"/>
        <v>-230</v>
      </c>
      <c r="L118" s="53">
        <f t="shared" si="40"/>
        <v>88</v>
      </c>
      <c r="M118" s="52">
        <f t="shared" si="40"/>
        <v>15999.099999999999</v>
      </c>
      <c r="N118" s="51">
        <f>N119+N124+N126+N128</f>
        <v>24455</v>
      </c>
    </row>
    <row r="119" spans="1:14" s="101" customFormat="1" ht="54.75">
      <c r="A119" s="147"/>
      <c r="B119" s="49" t="s">
        <v>167</v>
      </c>
      <c r="C119" s="66" t="s">
        <v>164</v>
      </c>
      <c r="D119" s="66" t="s">
        <v>20</v>
      </c>
      <c r="E119" s="50" t="s">
        <v>168</v>
      </c>
      <c r="F119" s="66"/>
      <c r="G119" s="51">
        <f t="shared" si="31"/>
        <v>16105.8</v>
      </c>
      <c r="H119" s="52">
        <f aca="true" t="shared" si="41" ref="H119:N119">SUM(H120:H122)</f>
        <v>16247.8</v>
      </c>
      <c r="I119" s="52">
        <f t="shared" si="41"/>
        <v>0</v>
      </c>
      <c r="J119" s="52">
        <f t="shared" si="41"/>
        <v>0</v>
      </c>
      <c r="K119" s="52">
        <f t="shared" si="41"/>
        <v>-230</v>
      </c>
      <c r="L119" s="53">
        <f t="shared" si="41"/>
        <v>88</v>
      </c>
      <c r="M119" s="52">
        <f t="shared" si="41"/>
        <v>15713.499999999998</v>
      </c>
      <c r="N119" s="52">
        <f t="shared" si="41"/>
        <v>15852.4</v>
      </c>
    </row>
    <row r="120" spans="1:15" s="101" customFormat="1" ht="89.25" customHeight="1">
      <c r="A120" s="147"/>
      <c r="B120" s="49" t="s">
        <v>169</v>
      </c>
      <c r="C120" s="50" t="s">
        <v>164</v>
      </c>
      <c r="D120" s="50" t="s">
        <v>20</v>
      </c>
      <c r="E120" s="50" t="s">
        <v>170</v>
      </c>
      <c r="F120" s="50" t="s">
        <v>162</v>
      </c>
      <c r="G120" s="51">
        <f t="shared" si="31"/>
        <v>12285.5</v>
      </c>
      <c r="H120" s="54">
        <v>12427.6</v>
      </c>
      <c r="I120" s="54">
        <v>-100</v>
      </c>
      <c r="J120" s="54">
        <v>99.9</v>
      </c>
      <c r="K120" s="54">
        <v>-230</v>
      </c>
      <c r="L120" s="55">
        <v>88</v>
      </c>
      <c r="M120" s="54">
        <f>11793.3+99.9</f>
        <v>11893.199999999999</v>
      </c>
      <c r="N120" s="54">
        <f>11932.2+99.9</f>
        <v>12032.1</v>
      </c>
      <c r="O120" s="122"/>
    </row>
    <row r="121" spans="1:14" s="101" customFormat="1" ht="69" hidden="1">
      <c r="A121" s="147"/>
      <c r="B121" s="49" t="s">
        <v>171</v>
      </c>
      <c r="C121" s="50" t="s">
        <v>164</v>
      </c>
      <c r="D121" s="50" t="s">
        <v>20</v>
      </c>
      <c r="E121" s="50" t="s">
        <v>172</v>
      </c>
      <c r="F121" s="50" t="s">
        <v>162</v>
      </c>
      <c r="G121" s="51">
        <f t="shared" si="31"/>
        <v>0</v>
      </c>
      <c r="H121" s="42">
        <v>0</v>
      </c>
      <c r="I121" s="42">
        <v>0</v>
      </c>
      <c r="J121" s="42"/>
      <c r="K121" s="42"/>
      <c r="L121" s="43"/>
      <c r="M121" s="41">
        <v>0</v>
      </c>
      <c r="N121" s="41">
        <v>0</v>
      </c>
    </row>
    <row r="122" spans="1:14" s="101" customFormat="1" ht="120.75" customHeight="1">
      <c r="A122" s="147"/>
      <c r="B122" s="123" t="s">
        <v>173</v>
      </c>
      <c r="C122" s="50" t="s">
        <v>164</v>
      </c>
      <c r="D122" s="50" t="s">
        <v>20</v>
      </c>
      <c r="E122" s="50" t="s">
        <v>174</v>
      </c>
      <c r="F122" s="50" t="s">
        <v>162</v>
      </c>
      <c r="G122" s="51">
        <f t="shared" si="31"/>
        <v>3820.2999999999997</v>
      </c>
      <c r="H122" s="54">
        <f>191+3629.2</f>
        <v>3820.2</v>
      </c>
      <c r="I122" s="54">
        <v>100</v>
      </c>
      <c r="J122" s="54">
        <v>-99.9</v>
      </c>
      <c r="K122" s="54"/>
      <c r="L122" s="55"/>
      <c r="M122" s="54">
        <f>3920.2-99.9</f>
        <v>3820.2999999999997</v>
      </c>
      <c r="N122" s="54">
        <f>3920.2-99.9</f>
        <v>3820.2999999999997</v>
      </c>
    </row>
    <row r="123" spans="1:14" s="101" customFormat="1" ht="27">
      <c r="A123" s="147"/>
      <c r="B123" s="89" t="s">
        <v>148</v>
      </c>
      <c r="C123" s="124" t="s">
        <v>164</v>
      </c>
      <c r="D123" s="124" t="s">
        <v>20</v>
      </c>
      <c r="E123" s="124" t="s">
        <v>174</v>
      </c>
      <c r="F123" s="124" t="s">
        <v>162</v>
      </c>
      <c r="G123" s="125">
        <f t="shared" si="31"/>
        <v>191.1</v>
      </c>
      <c r="H123" s="92">
        <v>191</v>
      </c>
      <c r="I123" s="93">
        <v>100</v>
      </c>
      <c r="J123" s="93">
        <v>-99.9</v>
      </c>
      <c r="K123" s="93"/>
      <c r="L123" s="94"/>
      <c r="M123" s="92">
        <f>291-99.9</f>
        <v>191.1</v>
      </c>
      <c r="N123" s="92">
        <f>291-99.9</f>
        <v>191.1</v>
      </c>
    </row>
    <row r="124" spans="1:14" s="101" customFormat="1" ht="41.25">
      <c r="A124" s="147"/>
      <c r="B124" s="49" t="s">
        <v>175</v>
      </c>
      <c r="C124" s="50" t="s">
        <v>164</v>
      </c>
      <c r="D124" s="50" t="s">
        <v>20</v>
      </c>
      <c r="E124" s="50" t="s">
        <v>176</v>
      </c>
      <c r="F124" s="50"/>
      <c r="G124" s="51">
        <f t="shared" si="31"/>
        <v>125</v>
      </c>
      <c r="H124" s="51">
        <f aca="true" t="shared" si="42" ref="H124:N124">H125</f>
        <v>125</v>
      </c>
      <c r="I124" s="52">
        <f t="shared" si="42"/>
        <v>0</v>
      </c>
      <c r="J124" s="52">
        <f t="shared" si="42"/>
        <v>0</v>
      </c>
      <c r="K124" s="52">
        <f t="shared" si="42"/>
        <v>0</v>
      </c>
      <c r="L124" s="53">
        <f t="shared" si="42"/>
        <v>0</v>
      </c>
      <c r="M124" s="51">
        <f t="shared" si="42"/>
        <v>125</v>
      </c>
      <c r="N124" s="51">
        <f t="shared" si="42"/>
        <v>125</v>
      </c>
    </row>
    <row r="125" spans="1:14" s="101" customFormat="1" ht="69">
      <c r="A125" s="147"/>
      <c r="B125" s="49" t="s">
        <v>160</v>
      </c>
      <c r="C125" s="50" t="s">
        <v>164</v>
      </c>
      <c r="D125" s="50" t="s">
        <v>20</v>
      </c>
      <c r="E125" s="50" t="s">
        <v>177</v>
      </c>
      <c r="F125" s="50" t="s">
        <v>162</v>
      </c>
      <c r="G125" s="51">
        <f t="shared" si="31"/>
        <v>125</v>
      </c>
      <c r="H125" s="56">
        <v>125</v>
      </c>
      <c r="I125" s="54">
        <v>0</v>
      </c>
      <c r="J125" s="54"/>
      <c r="K125" s="54"/>
      <c r="L125" s="55"/>
      <c r="M125" s="56">
        <v>125</v>
      </c>
      <c r="N125" s="56">
        <v>125</v>
      </c>
    </row>
    <row r="126" spans="1:14" s="101" customFormat="1" ht="69">
      <c r="A126" s="147"/>
      <c r="B126" s="49" t="s">
        <v>178</v>
      </c>
      <c r="C126" s="50" t="s">
        <v>164</v>
      </c>
      <c r="D126" s="50" t="s">
        <v>20</v>
      </c>
      <c r="E126" s="50" t="s">
        <v>179</v>
      </c>
      <c r="F126" s="50"/>
      <c r="G126" s="51">
        <f t="shared" si="31"/>
        <v>160.6</v>
      </c>
      <c r="H126" s="51">
        <f aca="true" t="shared" si="43" ref="H126:N126">SUM(H127:H127)</f>
        <v>160.6</v>
      </c>
      <c r="I126" s="52">
        <f t="shared" si="43"/>
        <v>0</v>
      </c>
      <c r="J126" s="52">
        <f t="shared" si="43"/>
        <v>0</v>
      </c>
      <c r="K126" s="52">
        <f t="shared" si="43"/>
        <v>0</v>
      </c>
      <c r="L126" s="53">
        <f t="shared" si="43"/>
        <v>0</v>
      </c>
      <c r="M126" s="51">
        <f t="shared" si="43"/>
        <v>160.6</v>
      </c>
      <c r="N126" s="51">
        <f t="shared" si="43"/>
        <v>160.6</v>
      </c>
    </row>
    <row r="127" spans="1:14" s="101" customFormat="1" ht="141.75" customHeight="1">
      <c r="A127" s="147"/>
      <c r="B127" s="49" t="s">
        <v>180</v>
      </c>
      <c r="C127" s="50" t="s">
        <v>164</v>
      </c>
      <c r="D127" s="50" t="s">
        <v>20</v>
      </c>
      <c r="E127" s="50" t="s">
        <v>181</v>
      </c>
      <c r="F127" s="50" t="s">
        <v>162</v>
      </c>
      <c r="G127" s="51">
        <f t="shared" si="31"/>
        <v>160.6</v>
      </c>
      <c r="H127" s="51">
        <v>160.6</v>
      </c>
      <c r="I127" s="52">
        <v>0</v>
      </c>
      <c r="J127" s="52"/>
      <c r="K127" s="52"/>
      <c r="L127" s="53"/>
      <c r="M127" s="64">
        <v>160.6</v>
      </c>
      <c r="N127" s="64">
        <v>160.6</v>
      </c>
    </row>
    <row r="128" spans="1:14" s="101" customFormat="1" ht="41.25">
      <c r="A128" s="147"/>
      <c r="B128" s="49" t="s">
        <v>182</v>
      </c>
      <c r="C128" s="50" t="s">
        <v>164</v>
      </c>
      <c r="D128" s="50" t="s">
        <v>20</v>
      </c>
      <c r="E128" s="50" t="s">
        <v>183</v>
      </c>
      <c r="F128" s="124"/>
      <c r="G128" s="51">
        <f t="shared" si="31"/>
        <v>0</v>
      </c>
      <c r="H128" s="51">
        <v>0</v>
      </c>
      <c r="I128" s="52">
        <v>0</v>
      </c>
      <c r="J128" s="52">
        <v>0</v>
      </c>
      <c r="K128" s="52">
        <v>0</v>
      </c>
      <c r="L128" s="53">
        <v>0</v>
      </c>
      <c r="M128" s="64">
        <v>0</v>
      </c>
      <c r="N128" s="126">
        <v>8317</v>
      </c>
    </row>
    <row r="129" spans="1:14" s="101" customFormat="1" ht="118.5" customHeight="1">
      <c r="A129" s="147"/>
      <c r="B129" s="49" t="s">
        <v>184</v>
      </c>
      <c r="C129" s="50" t="s">
        <v>164</v>
      </c>
      <c r="D129" s="50" t="s">
        <v>20</v>
      </c>
      <c r="E129" s="50" t="s">
        <v>185</v>
      </c>
      <c r="F129" s="50" t="s">
        <v>162</v>
      </c>
      <c r="G129" s="51">
        <f t="shared" si="31"/>
        <v>0</v>
      </c>
      <c r="H129" s="51">
        <v>0</v>
      </c>
      <c r="I129" s="52">
        <v>0</v>
      </c>
      <c r="J129" s="52"/>
      <c r="K129" s="52"/>
      <c r="L129" s="53"/>
      <c r="M129" s="64">
        <v>0</v>
      </c>
      <c r="N129" s="64">
        <v>8317</v>
      </c>
    </row>
    <row r="130" spans="1:14" s="101" customFormat="1" ht="27">
      <c r="A130" s="147"/>
      <c r="B130" s="89" t="s">
        <v>148</v>
      </c>
      <c r="C130" s="124" t="s">
        <v>164</v>
      </c>
      <c r="D130" s="124" t="s">
        <v>20</v>
      </c>
      <c r="E130" s="124" t="s">
        <v>185</v>
      </c>
      <c r="F130" s="124" t="s">
        <v>162</v>
      </c>
      <c r="G130" s="91">
        <f t="shared" si="31"/>
        <v>0</v>
      </c>
      <c r="H130" s="91">
        <v>0</v>
      </c>
      <c r="I130" s="125">
        <v>0</v>
      </c>
      <c r="J130" s="125"/>
      <c r="K130" s="125"/>
      <c r="L130" s="127"/>
      <c r="M130" s="126">
        <v>0</v>
      </c>
      <c r="N130" s="126">
        <v>415.9</v>
      </c>
    </row>
    <row r="131" spans="1:14" s="101" customFormat="1" ht="13.5" hidden="1">
      <c r="A131" s="147"/>
      <c r="B131" s="128"/>
      <c r="C131" s="50"/>
      <c r="D131" s="50"/>
      <c r="E131" s="50"/>
      <c r="F131" s="124"/>
      <c r="G131" s="34">
        <f>SUM(H131:K131)</f>
        <v>0</v>
      </c>
      <c r="H131" s="115"/>
      <c r="I131" s="125"/>
      <c r="J131" s="125"/>
      <c r="K131" s="125"/>
      <c r="L131" s="127"/>
      <c r="M131" s="126"/>
      <c r="N131" s="126"/>
    </row>
    <row r="132" spans="1:14" s="129" customFormat="1" ht="13.5">
      <c r="A132" s="147"/>
      <c r="B132" s="45" t="s">
        <v>186</v>
      </c>
      <c r="C132" s="70" t="s">
        <v>97</v>
      </c>
      <c r="D132" s="70"/>
      <c r="E132" s="46"/>
      <c r="F132" s="46"/>
      <c r="G132" s="33">
        <f aca="true" t="shared" si="44" ref="G132:G149">SUM(H132:L132)</f>
        <v>1158.73279</v>
      </c>
      <c r="H132" s="40">
        <f aca="true" t="shared" si="45" ref="H132:N132">SUM(H133,H138,H146)</f>
        <v>1064.335</v>
      </c>
      <c r="I132" s="34">
        <f t="shared" si="45"/>
        <v>0</v>
      </c>
      <c r="J132" s="34">
        <f t="shared" si="45"/>
        <v>102.743</v>
      </c>
      <c r="K132" s="34">
        <f t="shared" si="45"/>
        <v>0</v>
      </c>
      <c r="L132" s="35">
        <f t="shared" si="45"/>
        <v>-8.34521</v>
      </c>
      <c r="M132" s="34">
        <f t="shared" si="45"/>
        <v>911.4</v>
      </c>
      <c r="N132" s="34">
        <f t="shared" si="45"/>
        <v>625.4</v>
      </c>
    </row>
    <row r="133" spans="1:14" s="129" customFormat="1" ht="13.5">
      <c r="A133" s="147"/>
      <c r="B133" s="45" t="s">
        <v>187</v>
      </c>
      <c r="C133" s="70" t="s">
        <v>97</v>
      </c>
      <c r="D133" s="70" t="s">
        <v>20</v>
      </c>
      <c r="E133" s="46"/>
      <c r="F133" s="46"/>
      <c r="G133" s="47">
        <f t="shared" si="44"/>
        <v>597.6999999999999</v>
      </c>
      <c r="H133" s="34">
        <f aca="true" t="shared" si="46" ref="H133:N134">H134</f>
        <v>597.6999999999999</v>
      </c>
      <c r="I133" s="34">
        <f t="shared" si="46"/>
        <v>0</v>
      </c>
      <c r="J133" s="34">
        <f t="shared" si="46"/>
        <v>0</v>
      </c>
      <c r="K133" s="34">
        <f t="shared" si="46"/>
        <v>0</v>
      </c>
      <c r="L133" s="35">
        <f t="shared" si="46"/>
        <v>0</v>
      </c>
      <c r="M133" s="34">
        <f t="shared" si="46"/>
        <v>597.6999999999999</v>
      </c>
      <c r="N133" s="34">
        <f t="shared" si="46"/>
        <v>597.6999999999999</v>
      </c>
    </row>
    <row r="134" spans="1:14" s="130" customFormat="1" ht="54.75">
      <c r="A134" s="147"/>
      <c r="B134" s="65" t="s">
        <v>188</v>
      </c>
      <c r="C134" s="66" t="s">
        <v>97</v>
      </c>
      <c r="D134" s="66" t="s">
        <v>20</v>
      </c>
      <c r="E134" s="50" t="s">
        <v>24</v>
      </c>
      <c r="F134" s="50"/>
      <c r="G134" s="51">
        <f t="shared" si="44"/>
        <v>597.6999999999999</v>
      </c>
      <c r="H134" s="52">
        <f t="shared" si="46"/>
        <v>597.6999999999999</v>
      </c>
      <c r="I134" s="52">
        <f t="shared" si="46"/>
        <v>0</v>
      </c>
      <c r="J134" s="52">
        <f t="shared" si="46"/>
        <v>0</v>
      </c>
      <c r="K134" s="52">
        <f t="shared" si="46"/>
        <v>0</v>
      </c>
      <c r="L134" s="53">
        <f t="shared" si="46"/>
        <v>0</v>
      </c>
      <c r="M134" s="51">
        <f t="shared" si="46"/>
        <v>597.6999999999999</v>
      </c>
      <c r="N134" s="51">
        <f t="shared" si="46"/>
        <v>597.6999999999999</v>
      </c>
    </row>
    <row r="135" spans="1:14" s="130" customFormat="1" ht="27">
      <c r="A135" s="147"/>
      <c r="B135" s="65" t="s">
        <v>189</v>
      </c>
      <c r="C135" s="66" t="s">
        <v>97</v>
      </c>
      <c r="D135" s="66" t="s">
        <v>20</v>
      </c>
      <c r="E135" s="50" t="s">
        <v>190</v>
      </c>
      <c r="F135" s="50"/>
      <c r="G135" s="51">
        <f t="shared" si="44"/>
        <v>597.6999999999999</v>
      </c>
      <c r="H135" s="52">
        <f aca="true" t="shared" si="47" ref="H135:N135">SUM(H136:H137)</f>
        <v>597.6999999999999</v>
      </c>
      <c r="I135" s="52">
        <f t="shared" si="47"/>
        <v>0</v>
      </c>
      <c r="J135" s="52">
        <f t="shared" si="47"/>
        <v>0</v>
      </c>
      <c r="K135" s="52">
        <f t="shared" si="47"/>
        <v>0</v>
      </c>
      <c r="L135" s="53">
        <f t="shared" si="47"/>
        <v>0</v>
      </c>
      <c r="M135" s="51">
        <f t="shared" si="47"/>
        <v>597.6999999999999</v>
      </c>
      <c r="N135" s="51">
        <f t="shared" si="47"/>
        <v>597.6999999999999</v>
      </c>
    </row>
    <row r="136" spans="1:14" s="63" customFormat="1" ht="41.25">
      <c r="A136" s="147"/>
      <c r="B136" s="65" t="s">
        <v>191</v>
      </c>
      <c r="C136" s="66" t="s">
        <v>97</v>
      </c>
      <c r="D136" s="66" t="s">
        <v>20</v>
      </c>
      <c r="E136" s="50" t="s">
        <v>192</v>
      </c>
      <c r="F136" s="66" t="s">
        <v>29</v>
      </c>
      <c r="G136" s="51">
        <f t="shared" si="44"/>
        <v>5.9</v>
      </c>
      <c r="H136" s="52">
        <v>5.9</v>
      </c>
      <c r="I136" s="52">
        <v>0</v>
      </c>
      <c r="J136" s="52"/>
      <c r="K136" s="52"/>
      <c r="L136" s="53"/>
      <c r="M136" s="64">
        <v>5.9</v>
      </c>
      <c r="N136" s="64">
        <v>5.9</v>
      </c>
    </row>
    <row r="137" spans="1:14" s="63" customFormat="1" ht="41.25">
      <c r="A137" s="147"/>
      <c r="B137" s="65" t="s">
        <v>193</v>
      </c>
      <c r="C137" s="66" t="s">
        <v>97</v>
      </c>
      <c r="D137" s="66" t="s">
        <v>20</v>
      </c>
      <c r="E137" s="50" t="s">
        <v>192</v>
      </c>
      <c r="F137" s="66" t="s">
        <v>78</v>
      </c>
      <c r="G137" s="51">
        <f t="shared" si="44"/>
        <v>591.8</v>
      </c>
      <c r="H137" s="52">
        <v>591.8</v>
      </c>
      <c r="I137" s="52">
        <v>0</v>
      </c>
      <c r="J137" s="52"/>
      <c r="K137" s="52"/>
      <c r="L137" s="53"/>
      <c r="M137" s="64">
        <v>591.8</v>
      </c>
      <c r="N137" s="64">
        <v>591.8</v>
      </c>
    </row>
    <row r="138" spans="1:14" s="48" customFormat="1" ht="13.5">
      <c r="A138" s="147"/>
      <c r="B138" s="45" t="s">
        <v>194</v>
      </c>
      <c r="C138" s="70" t="s">
        <v>97</v>
      </c>
      <c r="D138" s="70" t="s">
        <v>84</v>
      </c>
      <c r="E138" s="70"/>
      <c r="F138" s="70"/>
      <c r="G138" s="40">
        <f t="shared" si="44"/>
        <v>82.336</v>
      </c>
      <c r="H138" s="83">
        <f aca="true" t="shared" si="48" ref="H138:N139">H139</f>
        <v>67.6</v>
      </c>
      <c r="I138" s="83">
        <f t="shared" si="48"/>
        <v>0</v>
      </c>
      <c r="J138" s="42">
        <f t="shared" si="48"/>
        <v>23.043</v>
      </c>
      <c r="K138" s="42">
        <f t="shared" si="48"/>
        <v>0</v>
      </c>
      <c r="L138" s="43">
        <f t="shared" si="48"/>
        <v>-8.307</v>
      </c>
      <c r="M138" s="83">
        <f t="shared" si="48"/>
        <v>27.7</v>
      </c>
      <c r="N138" s="83">
        <f t="shared" si="48"/>
        <v>27.7</v>
      </c>
    </row>
    <row r="139" spans="1:14" s="63" customFormat="1" ht="13.5">
      <c r="A139" s="147"/>
      <c r="B139" s="49" t="s">
        <v>123</v>
      </c>
      <c r="C139" s="66" t="s">
        <v>97</v>
      </c>
      <c r="D139" s="66" t="s">
        <v>84</v>
      </c>
      <c r="E139" s="66" t="s">
        <v>37</v>
      </c>
      <c r="F139" s="66"/>
      <c r="G139" s="60">
        <f t="shared" si="44"/>
        <v>82.336</v>
      </c>
      <c r="H139" s="56">
        <f t="shared" si="48"/>
        <v>67.6</v>
      </c>
      <c r="I139" s="54">
        <f t="shared" si="48"/>
        <v>0</v>
      </c>
      <c r="J139" s="54">
        <f t="shared" si="48"/>
        <v>23.043</v>
      </c>
      <c r="K139" s="54">
        <f t="shared" si="48"/>
        <v>0</v>
      </c>
      <c r="L139" s="55">
        <f t="shared" si="48"/>
        <v>-8.307</v>
      </c>
      <c r="M139" s="56">
        <f t="shared" si="48"/>
        <v>27.7</v>
      </c>
      <c r="N139" s="56">
        <f t="shared" si="48"/>
        <v>27.7</v>
      </c>
    </row>
    <row r="140" spans="1:14" s="63" customFormat="1" ht="27">
      <c r="A140" s="147"/>
      <c r="B140" s="49" t="s">
        <v>38</v>
      </c>
      <c r="C140" s="66" t="s">
        <v>97</v>
      </c>
      <c r="D140" s="66" t="s">
        <v>84</v>
      </c>
      <c r="E140" s="66" t="s">
        <v>39</v>
      </c>
      <c r="F140" s="66"/>
      <c r="G140" s="60">
        <f t="shared" si="44"/>
        <v>82.336</v>
      </c>
      <c r="H140" s="51">
        <f>H143+H144+H145</f>
        <v>67.6</v>
      </c>
      <c r="I140" s="52">
        <f>I143+I144+I145</f>
        <v>0</v>
      </c>
      <c r="J140" s="52">
        <f>J145</f>
        <v>23.043</v>
      </c>
      <c r="K140" s="52">
        <f>K145</f>
        <v>0</v>
      </c>
      <c r="L140" s="53">
        <f>L145</f>
        <v>-8.307</v>
      </c>
      <c r="M140" s="51">
        <f>M143+M144+M145</f>
        <v>27.7</v>
      </c>
      <c r="N140" s="51">
        <f>N143+N144+N145</f>
        <v>27.7</v>
      </c>
    </row>
    <row r="141" spans="1:14" s="63" customFormat="1" ht="27" hidden="1">
      <c r="A141" s="147"/>
      <c r="B141" s="65" t="s">
        <v>195</v>
      </c>
      <c r="C141" s="66" t="s">
        <v>97</v>
      </c>
      <c r="D141" s="66" t="s">
        <v>84</v>
      </c>
      <c r="E141" s="66" t="s">
        <v>196</v>
      </c>
      <c r="F141" s="66" t="s">
        <v>47</v>
      </c>
      <c r="G141" s="60">
        <f t="shared" si="44"/>
        <v>0</v>
      </c>
      <c r="H141" s="56"/>
      <c r="I141" s="54"/>
      <c r="J141" s="54"/>
      <c r="K141" s="54"/>
      <c r="L141" s="55"/>
      <c r="M141" s="64"/>
      <c r="N141" s="64"/>
    </row>
    <row r="142" spans="1:14" s="63" customFormat="1" ht="27" hidden="1">
      <c r="A142" s="147"/>
      <c r="B142" s="65" t="s">
        <v>195</v>
      </c>
      <c r="C142" s="66" t="s">
        <v>97</v>
      </c>
      <c r="D142" s="66" t="s">
        <v>84</v>
      </c>
      <c r="E142" s="66" t="s">
        <v>197</v>
      </c>
      <c r="F142" s="66" t="s">
        <v>47</v>
      </c>
      <c r="G142" s="60">
        <f t="shared" si="44"/>
        <v>0</v>
      </c>
      <c r="H142" s="56"/>
      <c r="I142" s="54"/>
      <c r="J142" s="54"/>
      <c r="K142" s="54"/>
      <c r="L142" s="55"/>
      <c r="M142" s="64"/>
      <c r="N142" s="64"/>
    </row>
    <row r="143" spans="1:14" s="63" customFormat="1" ht="27" hidden="1">
      <c r="A143" s="147"/>
      <c r="B143" s="65" t="s">
        <v>195</v>
      </c>
      <c r="C143" s="66" t="s">
        <v>97</v>
      </c>
      <c r="D143" s="66" t="s">
        <v>84</v>
      </c>
      <c r="E143" s="66" t="s">
        <v>198</v>
      </c>
      <c r="F143" s="66" t="s">
        <v>47</v>
      </c>
      <c r="G143" s="60">
        <f t="shared" si="44"/>
        <v>0</v>
      </c>
      <c r="H143" s="56"/>
      <c r="I143" s="54"/>
      <c r="J143" s="54"/>
      <c r="K143" s="54"/>
      <c r="L143" s="55"/>
      <c r="M143" s="64"/>
      <c r="N143" s="64"/>
    </row>
    <row r="144" spans="1:14" s="63" customFormat="1" ht="27" hidden="1">
      <c r="A144" s="147"/>
      <c r="B144" s="65" t="s">
        <v>199</v>
      </c>
      <c r="C144" s="66" t="s">
        <v>97</v>
      </c>
      <c r="D144" s="66" t="s">
        <v>84</v>
      </c>
      <c r="E144" s="66" t="s">
        <v>200</v>
      </c>
      <c r="F144" s="66" t="s">
        <v>47</v>
      </c>
      <c r="G144" s="60">
        <f t="shared" si="44"/>
        <v>0</v>
      </c>
      <c r="H144" s="56"/>
      <c r="I144" s="54"/>
      <c r="J144" s="54"/>
      <c r="K144" s="54"/>
      <c r="L144" s="55"/>
      <c r="M144" s="64"/>
      <c r="N144" s="64"/>
    </row>
    <row r="145" spans="1:14" s="63" customFormat="1" ht="41.25">
      <c r="A145" s="147"/>
      <c r="B145" s="49" t="s">
        <v>201</v>
      </c>
      <c r="C145" s="66" t="s">
        <v>97</v>
      </c>
      <c r="D145" s="66" t="s">
        <v>84</v>
      </c>
      <c r="E145" s="66" t="s">
        <v>202</v>
      </c>
      <c r="F145" s="66" t="s">
        <v>47</v>
      </c>
      <c r="G145" s="60">
        <f t="shared" si="44"/>
        <v>82.336</v>
      </c>
      <c r="H145" s="56">
        <v>67.6</v>
      </c>
      <c r="I145" s="54">
        <v>0</v>
      </c>
      <c r="J145" s="54">
        <v>23.043</v>
      </c>
      <c r="K145" s="54"/>
      <c r="L145" s="55">
        <v>-8.307</v>
      </c>
      <c r="M145" s="64">
        <v>27.7</v>
      </c>
      <c r="N145" s="64">
        <v>27.7</v>
      </c>
    </row>
    <row r="146" spans="1:14" s="63" customFormat="1" ht="13.5">
      <c r="A146" s="147"/>
      <c r="B146" s="45" t="s">
        <v>203</v>
      </c>
      <c r="C146" s="70" t="s">
        <v>97</v>
      </c>
      <c r="D146" s="70" t="s">
        <v>22</v>
      </c>
      <c r="E146" s="66"/>
      <c r="F146" s="70"/>
      <c r="G146" s="33">
        <f t="shared" si="44"/>
        <v>478.69679</v>
      </c>
      <c r="H146" s="86">
        <f aca="true" t="shared" si="49" ref="H146:N148">H147</f>
        <v>399.035</v>
      </c>
      <c r="I146" s="42">
        <f t="shared" si="49"/>
        <v>0</v>
      </c>
      <c r="J146" s="42">
        <f t="shared" si="49"/>
        <v>79.7</v>
      </c>
      <c r="K146" s="42">
        <f t="shared" si="49"/>
        <v>0</v>
      </c>
      <c r="L146" s="43">
        <f t="shared" si="49"/>
        <v>-0.03821</v>
      </c>
      <c r="M146" s="83">
        <f t="shared" si="49"/>
        <v>286</v>
      </c>
      <c r="N146" s="83">
        <f t="shared" si="49"/>
        <v>0</v>
      </c>
    </row>
    <row r="147" spans="1:14" s="63" customFormat="1" ht="13.5">
      <c r="A147" s="147"/>
      <c r="B147" s="49" t="s">
        <v>123</v>
      </c>
      <c r="C147" s="66" t="s">
        <v>97</v>
      </c>
      <c r="D147" s="66" t="s">
        <v>22</v>
      </c>
      <c r="E147" s="66" t="s">
        <v>37</v>
      </c>
      <c r="F147" s="66"/>
      <c r="G147" s="74">
        <f t="shared" si="44"/>
        <v>478.69679</v>
      </c>
      <c r="H147" s="61">
        <f t="shared" si="49"/>
        <v>399.035</v>
      </c>
      <c r="I147" s="54">
        <f t="shared" si="49"/>
        <v>0</v>
      </c>
      <c r="J147" s="54">
        <f t="shared" si="49"/>
        <v>79.7</v>
      </c>
      <c r="K147" s="54">
        <f t="shared" si="49"/>
        <v>0</v>
      </c>
      <c r="L147" s="55">
        <f t="shared" si="49"/>
        <v>-0.03821</v>
      </c>
      <c r="M147" s="56">
        <f t="shared" si="49"/>
        <v>286</v>
      </c>
      <c r="N147" s="56">
        <f t="shared" si="49"/>
        <v>0</v>
      </c>
    </row>
    <row r="148" spans="1:14" s="63" customFormat="1" ht="27">
      <c r="A148" s="147"/>
      <c r="B148" s="49" t="s">
        <v>38</v>
      </c>
      <c r="C148" s="66" t="s">
        <v>97</v>
      </c>
      <c r="D148" s="66" t="s">
        <v>22</v>
      </c>
      <c r="E148" s="66" t="s">
        <v>39</v>
      </c>
      <c r="F148" s="66"/>
      <c r="G148" s="74">
        <f t="shared" si="44"/>
        <v>478.69679</v>
      </c>
      <c r="H148" s="61">
        <f t="shared" si="49"/>
        <v>399.035</v>
      </c>
      <c r="I148" s="54">
        <f t="shared" si="49"/>
        <v>0</v>
      </c>
      <c r="J148" s="54">
        <f t="shared" si="49"/>
        <v>79.7</v>
      </c>
      <c r="K148" s="54">
        <f t="shared" si="49"/>
        <v>0</v>
      </c>
      <c r="L148" s="55">
        <f t="shared" si="49"/>
        <v>-0.03821</v>
      </c>
      <c r="M148" s="56">
        <f t="shared" si="49"/>
        <v>286</v>
      </c>
      <c r="N148" s="56">
        <f t="shared" si="49"/>
        <v>0</v>
      </c>
    </row>
    <row r="149" spans="1:14" s="63" customFormat="1" ht="27">
      <c r="A149" s="147"/>
      <c r="B149" s="49" t="s">
        <v>204</v>
      </c>
      <c r="C149" s="66" t="s">
        <v>97</v>
      </c>
      <c r="D149" s="66" t="s">
        <v>22</v>
      </c>
      <c r="E149" s="66" t="s">
        <v>198</v>
      </c>
      <c r="F149" s="66" t="s">
        <v>47</v>
      </c>
      <c r="G149" s="74">
        <f t="shared" si="44"/>
        <v>478.69679</v>
      </c>
      <c r="H149" s="61">
        <v>399.035</v>
      </c>
      <c r="I149" s="54">
        <v>0</v>
      </c>
      <c r="J149" s="54">
        <v>79.7</v>
      </c>
      <c r="K149" s="54"/>
      <c r="L149" s="55">
        <v>-0.03821</v>
      </c>
      <c r="M149" s="64">
        <v>286</v>
      </c>
      <c r="N149" s="64">
        <v>0</v>
      </c>
    </row>
    <row r="150" spans="1:14" s="48" customFormat="1" ht="13.5" hidden="1">
      <c r="A150" s="147"/>
      <c r="B150" s="45" t="s">
        <v>205</v>
      </c>
      <c r="C150" s="70" t="s">
        <v>53</v>
      </c>
      <c r="D150" s="70"/>
      <c r="E150" s="46"/>
      <c r="F150" s="70"/>
      <c r="G150" s="34">
        <f aca="true" t="shared" si="50" ref="G150:G155">SUM(H150:K150)</f>
        <v>0</v>
      </c>
      <c r="H150" s="40">
        <f aca="true" t="shared" si="51" ref="H150:I152">H151</f>
        <v>0</v>
      </c>
      <c r="I150" s="34">
        <f t="shared" si="51"/>
        <v>0</v>
      </c>
      <c r="J150" s="34"/>
      <c r="K150" s="34"/>
      <c r="L150" s="35"/>
      <c r="M150" s="62"/>
      <c r="N150" s="62"/>
    </row>
    <row r="151" spans="1:14" s="48" customFormat="1" ht="13.5" hidden="1">
      <c r="A151" s="147"/>
      <c r="B151" s="45" t="s">
        <v>206</v>
      </c>
      <c r="C151" s="70" t="s">
        <v>53</v>
      </c>
      <c r="D151" s="70" t="s">
        <v>82</v>
      </c>
      <c r="E151" s="46"/>
      <c r="F151" s="70"/>
      <c r="G151" s="34">
        <f t="shared" si="50"/>
        <v>0</v>
      </c>
      <c r="H151" s="40">
        <f t="shared" si="51"/>
        <v>0</v>
      </c>
      <c r="I151" s="34">
        <f t="shared" si="51"/>
        <v>0</v>
      </c>
      <c r="J151" s="34"/>
      <c r="K151" s="34"/>
      <c r="L151" s="35"/>
      <c r="M151" s="62"/>
      <c r="N151" s="62"/>
    </row>
    <row r="152" spans="1:14" s="63" customFormat="1" ht="13.5" hidden="1">
      <c r="A152" s="147"/>
      <c r="B152" s="49" t="s">
        <v>36</v>
      </c>
      <c r="C152" s="66" t="s">
        <v>53</v>
      </c>
      <c r="D152" s="66" t="s">
        <v>82</v>
      </c>
      <c r="E152" s="50" t="s">
        <v>37</v>
      </c>
      <c r="F152" s="66"/>
      <c r="G152" s="34">
        <f t="shared" si="50"/>
        <v>0</v>
      </c>
      <c r="H152" s="60">
        <f t="shared" si="51"/>
        <v>0</v>
      </c>
      <c r="I152" s="52">
        <f t="shared" si="51"/>
        <v>0</v>
      </c>
      <c r="J152" s="52"/>
      <c r="K152" s="52"/>
      <c r="L152" s="53"/>
      <c r="M152" s="64"/>
      <c r="N152" s="64"/>
    </row>
    <row r="153" spans="1:14" s="63" customFormat="1" ht="27" hidden="1">
      <c r="A153" s="147"/>
      <c r="B153" s="49" t="s">
        <v>38</v>
      </c>
      <c r="C153" s="66" t="s">
        <v>53</v>
      </c>
      <c r="D153" s="66" t="s">
        <v>82</v>
      </c>
      <c r="E153" s="50" t="s">
        <v>39</v>
      </c>
      <c r="F153" s="66"/>
      <c r="G153" s="34">
        <f t="shared" si="50"/>
        <v>0</v>
      </c>
      <c r="H153" s="60">
        <f>H154+H155</f>
        <v>0</v>
      </c>
      <c r="I153" s="52">
        <f>I154+I155</f>
        <v>0</v>
      </c>
      <c r="J153" s="52"/>
      <c r="K153" s="52"/>
      <c r="L153" s="53"/>
      <c r="M153" s="64"/>
      <c r="N153" s="64"/>
    </row>
    <row r="154" spans="1:18" s="63" customFormat="1" ht="54.75" hidden="1">
      <c r="A154" s="147"/>
      <c r="B154" s="49" t="s">
        <v>207</v>
      </c>
      <c r="C154" s="50" t="s">
        <v>53</v>
      </c>
      <c r="D154" s="50" t="s">
        <v>82</v>
      </c>
      <c r="E154" s="50" t="s">
        <v>208</v>
      </c>
      <c r="F154" s="50" t="s">
        <v>162</v>
      </c>
      <c r="G154" s="40">
        <f t="shared" si="50"/>
        <v>0</v>
      </c>
      <c r="H154" s="61"/>
      <c r="I154" s="54"/>
      <c r="J154" s="54"/>
      <c r="K154" s="54"/>
      <c r="L154" s="55"/>
      <c r="M154" s="131"/>
      <c r="N154" s="64"/>
      <c r="R154" s="1"/>
    </row>
    <row r="155" spans="1:18" s="63" customFormat="1" ht="54.75" hidden="1">
      <c r="A155" s="147"/>
      <c r="B155" s="57" t="s">
        <v>209</v>
      </c>
      <c r="C155" s="50" t="s">
        <v>53</v>
      </c>
      <c r="D155" s="50" t="s">
        <v>82</v>
      </c>
      <c r="E155" s="50" t="s">
        <v>210</v>
      </c>
      <c r="F155" s="50" t="s">
        <v>29</v>
      </c>
      <c r="G155" s="34">
        <f t="shared" si="50"/>
        <v>0</v>
      </c>
      <c r="H155" s="61"/>
      <c r="I155" s="54"/>
      <c r="J155" s="54"/>
      <c r="K155" s="54"/>
      <c r="L155" s="55"/>
      <c r="M155" s="131"/>
      <c r="N155" s="64"/>
      <c r="R155" s="1"/>
    </row>
    <row r="156" spans="1:19" s="48" customFormat="1" ht="30.75">
      <c r="A156" s="147">
        <v>730</v>
      </c>
      <c r="B156" s="132" t="s">
        <v>211</v>
      </c>
      <c r="C156" s="39"/>
      <c r="D156" s="39"/>
      <c r="E156" s="39"/>
      <c r="F156" s="39"/>
      <c r="G156" s="34">
        <f aca="true" t="shared" si="52" ref="G156:G162">SUM(H156:L156)</f>
        <v>12.1</v>
      </c>
      <c r="H156" s="133">
        <f aca="true" t="shared" si="53" ref="H156:N160">H157</f>
        <v>12.1</v>
      </c>
      <c r="I156" s="133">
        <f t="shared" si="53"/>
        <v>0</v>
      </c>
      <c r="J156" s="133">
        <f t="shared" si="53"/>
        <v>0</v>
      </c>
      <c r="K156" s="133">
        <f t="shared" si="53"/>
        <v>0</v>
      </c>
      <c r="L156" s="134">
        <f t="shared" si="53"/>
        <v>0</v>
      </c>
      <c r="M156" s="135">
        <f t="shared" si="53"/>
        <v>12.1</v>
      </c>
      <c r="N156" s="135">
        <f t="shared" si="53"/>
        <v>12.1</v>
      </c>
      <c r="S156" s="48" t="s">
        <v>212</v>
      </c>
    </row>
    <row r="157" spans="1:14" s="48" customFormat="1" ht="13.5">
      <c r="A157" s="147"/>
      <c r="B157" s="30" t="s">
        <v>19</v>
      </c>
      <c r="C157" s="46" t="s">
        <v>20</v>
      </c>
      <c r="D157" s="46"/>
      <c r="E157" s="46"/>
      <c r="F157" s="46"/>
      <c r="G157" s="34">
        <f t="shared" si="52"/>
        <v>12.1</v>
      </c>
      <c r="H157" s="34">
        <f t="shared" si="53"/>
        <v>12.1</v>
      </c>
      <c r="I157" s="34">
        <f t="shared" si="53"/>
        <v>0</v>
      </c>
      <c r="J157" s="34">
        <f t="shared" si="53"/>
        <v>0</v>
      </c>
      <c r="K157" s="34">
        <f t="shared" si="53"/>
        <v>0</v>
      </c>
      <c r="L157" s="35">
        <f t="shared" si="53"/>
        <v>0</v>
      </c>
      <c r="M157" s="47">
        <f t="shared" si="53"/>
        <v>12.1</v>
      </c>
      <c r="N157" s="47">
        <f t="shared" si="53"/>
        <v>12.1</v>
      </c>
    </row>
    <row r="158" spans="1:14" s="48" customFormat="1" ht="69">
      <c r="A158" s="147"/>
      <c r="B158" s="45" t="s">
        <v>213</v>
      </c>
      <c r="C158" s="46" t="s">
        <v>20</v>
      </c>
      <c r="D158" s="46" t="s">
        <v>84</v>
      </c>
      <c r="E158" s="46"/>
      <c r="F158" s="46"/>
      <c r="G158" s="34">
        <f t="shared" si="52"/>
        <v>12.1</v>
      </c>
      <c r="H158" s="34">
        <f t="shared" si="53"/>
        <v>12.1</v>
      </c>
      <c r="I158" s="34">
        <f t="shared" si="53"/>
        <v>0</v>
      </c>
      <c r="J158" s="34">
        <f t="shared" si="53"/>
        <v>0</v>
      </c>
      <c r="K158" s="34">
        <f t="shared" si="53"/>
        <v>0</v>
      </c>
      <c r="L158" s="35">
        <f t="shared" si="53"/>
        <v>0</v>
      </c>
      <c r="M158" s="47">
        <f t="shared" si="53"/>
        <v>12.1</v>
      </c>
      <c r="N158" s="47">
        <f t="shared" si="53"/>
        <v>12.1</v>
      </c>
    </row>
    <row r="159" spans="1:14" s="63" customFormat="1" ht="90" customHeight="1">
      <c r="A159" s="147"/>
      <c r="B159" s="57" t="s">
        <v>214</v>
      </c>
      <c r="C159" s="50" t="s">
        <v>20</v>
      </c>
      <c r="D159" s="50" t="s">
        <v>84</v>
      </c>
      <c r="E159" s="50" t="s">
        <v>31</v>
      </c>
      <c r="F159" s="50"/>
      <c r="G159" s="52">
        <f t="shared" si="52"/>
        <v>12.1</v>
      </c>
      <c r="H159" s="52">
        <f t="shared" si="53"/>
        <v>12.1</v>
      </c>
      <c r="I159" s="52">
        <f t="shared" si="53"/>
        <v>0</v>
      </c>
      <c r="J159" s="52">
        <f t="shared" si="53"/>
        <v>0</v>
      </c>
      <c r="K159" s="52">
        <f t="shared" si="53"/>
        <v>0</v>
      </c>
      <c r="L159" s="53">
        <f t="shared" si="53"/>
        <v>0</v>
      </c>
      <c r="M159" s="51">
        <f t="shared" si="53"/>
        <v>12.1</v>
      </c>
      <c r="N159" s="51">
        <f t="shared" si="53"/>
        <v>12.1</v>
      </c>
    </row>
    <row r="160" spans="1:14" s="63" customFormat="1" ht="54.75">
      <c r="A160" s="147"/>
      <c r="B160" s="57" t="s">
        <v>32</v>
      </c>
      <c r="C160" s="50" t="s">
        <v>20</v>
      </c>
      <c r="D160" s="50" t="s">
        <v>84</v>
      </c>
      <c r="E160" s="50" t="s">
        <v>33</v>
      </c>
      <c r="F160" s="50"/>
      <c r="G160" s="52">
        <f t="shared" si="52"/>
        <v>12.1</v>
      </c>
      <c r="H160" s="52">
        <f t="shared" si="53"/>
        <v>12.1</v>
      </c>
      <c r="I160" s="52">
        <f t="shared" si="53"/>
        <v>0</v>
      </c>
      <c r="J160" s="52">
        <f t="shared" si="53"/>
        <v>0</v>
      </c>
      <c r="K160" s="52">
        <f t="shared" si="53"/>
        <v>0</v>
      </c>
      <c r="L160" s="53">
        <f t="shared" si="53"/>
        <v>0</v>
      </c>
      <c r="M160" s="51">
        <f t="shared" si="53"/>
        <v>12.1</v>
      </c>
      <c r="N160" s="51">
        <f t="shared" si="53"/>
        <v>12.1</v>
      </c>
    </row>
    <row r="161" spans="1:14" s="63" customFormat="1" ht="54.75">
      <c r="A161" s="147"/>
      <c r="B161" s="57" t="s">
        <v>215</v>
      </c>
      <c r="C161" s="50" t="s">
        <v>20</v>
      </c>
      <c r="D161" s="50" t="s">
        <v>84</v>
      </c>
      <c r="E161" s="50" t="s">
        <v>35</v>
      </c>
      <c r="F161" s="50" t="s">
        <v>29</v>
      </c>
      <c r="G161" s="52">
        <f t="shared" si="52"/>
        <v>12.1</v>
      </c>
      <c r="H161" s="54">
        <v>12.1</v>
      </c>
      <c r="I161" s="54">
        <v>0</v>
      </c>
      <c r="J161" s="54"/>
      <c r="K161" s="54"/>
      <c r="L161" s="55"/>
      <c r="M161" s="64">
        <v>12.1</v>
      </c>
      <c r="N161" s="64">
        <v>12.1</v>
      </c>
    </row>
    <row r="162" spans="1:14" s="63" customFormat="1" ht="15">
      <c r="A162" s="29"/>
      <c r="B162" s="136" t="s">
        <v>216</v>
      </c>
      <c r="C162" s="50"/>
      <c r="D162" s="50"/>
      <c r="E162" s="50"/>
      <c r="F162" s="50"/>
      <c r="G162" s="33">
        <f t="shared" si="52"/>
        <v>44537.25777999999</v>
      </c>
      <c r="H162" s="137">
        <f aca="true" t="shared" si="54" ref="H162:N162">SUM(H11,H156)</f>
        <v>37680.399999999994</v>
      </c>
      <c r="I162" s="137">
        <f t="shared" si="54"/>
        <v>1780.8057800000001</v>
      </c>
      <c r="J162" s="137">
        <f t="shared" si="54"/>
        <v>1852.7019999999998</v>
      </c>
      <c r="K162" s="137">
        <f t="shared" si="54"/>
        <v>2285.75</v>
      </c>
      <c r="L162" s="138">
        <f t="shared" si="54"/>
        <v>937.6000000000001</v>
      </c>
      <c r="M162" s="139">
        <f t="shared" si="54"/>
        <v>37021.899999999994</v>
      </c>
      <c r="N162" s="137">
        <f t="shared" si="54"/>
        <v>45027.899999999994</v>
      </c>
    </row>
    <row r="163" spans="7:14" ht="12.75">
      <c r="G163" s="140"/>
      <c r="H163" s="140"/>
      <c r="I163" s="141"/>
      <c r="J163" s="142"/>
      <c r="K163" s="142"/>
      <c r="L163" s="141"/>
      <c r="M163" s="143"/>
      <c r="N163" s="143"/>
    </row>
    <row r="164" spans="2:14" ht="12.75" hidden="1">
      <c r="B164" s="2" t="s">
        <v>217</v>
      </c>
      <c r="G164" s="140"/>
      <c r="H164" s="140"/>
      <c r="I164" s="141"/>
      <c r="J164" s="142"/>
      <c r="K164" s="142"/>
      <c r="L164" s="141"/>
      <c r="M164" s="143"/>
      <c r="N164" s="143"/>
    </row>
    <row r="165" spans="2:14" ht="12.75" hidden="1">
      <c r="B165" s="2" t="s">
        <v>218</v>
      </c>
      <c r="G165" s="140">
        <f>G166+G167+G168</f>
        <v>35961.5</v>
      </c>
      <c r="H165" s="140">
        <f>H166+H167+H168</f>
        <v>35961.5</v>
      </c>
      <c r="I165" s="141">
        <f>I166+I167+I168</f>
        <v>35961.5</v>
      </c>
      <c r="J165" s="142"/>
      <c r="K165" s="142"/>
      <c r="L165" s="141"/>
      <c r="M165" s="141">
        <f>M166+M167+M168</f>
        <v>32490.5</v>
      </c>
      <c r="N165" s="141">
        <f>N166+N167+N168</f>
        <v>33291.5</v>
      </c>
    </row>
    <row r="166" spans="2:14" ht="12.75" hidden="1">
      <c r="B166" s="2" t="s">
        <v>219</v>
      </c>
      <c r="G166" s="140">
        <v>28174</v>
      </c>
      <c r="H166" s="140">
        <v>28174</v>
      </c>
      <c r="I166" s="141">
        <v>28174</v>
      </c>
      <c r="J166" s="142"/>
      <c r="K166" s="142"/>
      <c r="L166" s="141"/>
      <c r="M166" s="143">
        <v>28703</v>
      </c>
      <c r="N166" s="143">
        <v>29504</v>
      </c>
    </row>
    <row r="167" spans="2:14" ht="12.75" hidden="1">
      <c r="B167" s="2" t="s">
        <v>220</v>
      </c>
      <c r="G167" s="140">
        <v>3787.5</v>
      </c>
      <c r="H167" s="140">
        <v>3787.5</v>
      </c>
      <c r="I167" s="141">
        <v>3787.5</v>
      </c>
      <c r="J167" s="142"/>
      <c r="K167" s="142"/>
      <c r="L167" s="141"/>
      <c r="M167" s="143">
        <v>3787.5</v>
      </c>
      <c r="N167" s="143">
        <v>3787.5</v>
      </c>
    </row>
    <row r="168" spans="2:14" ht="12.75" hidden="1">
      <c r="B168" s="2" t="s">
        <v>221</v>
      </c>
      <c r="G168" s="140">
        <v>4000</v>
      </c>
      <c r="H168" s="140">
        <v>4000</v>
      </c>
      <c r="I168" s="141">
        <v>4000</v>
      </c>
      <c r="J168" s="142"/>
      <c r="K168" s="142"/>
      <c r="L168" s="141"/>
      <c r="M168" s="143"/>
      <c r="N168" s="143"/>
    </row>
    <row r="169" spans="2:14" ht="12.75" hidden="1">
      <c r="B169" s="2" t="s">
        <v>222</v>
      </c>
      <c r="G169" s="140">
        <f>G162-G165</f>
        <v>8575.757779999993</v>
      </c>
      <c r="H169" s="140">
        <f>H162-H165</f>
        <v>1718.8999999999942</v>
      </c>
      <c r="I169" s="141">
        <f>I162-I165</f>
        <v>-34180.69422</v>
      </c>
      <c r="J169" s="142"/>
      <c r="K169" s="142"/>
      <c r="L169" s="141"/>
      <c r="M169" s="141">
        <f>M162-M165</f>
        <v>4531.399999999994</v>
      </c>
      <c r="N169" s="141">
        <f>N162-N165</f>
        <v>11736.399999999994</v>
      </c>
    </row>
    <row r="170" spans="8:12" ht="12.75">
      <c r="H170" s="5" t="s">
        <v>223</v>
      </c>
      <c r="I170" s="6">
        <v>30</v>
      </c>
      <c r="L170" s="144">
        <f>L158+L133+L128+L126+L124+L119+L111+L63+L59+L52+L51+L45+L40+L37+L29+L20+L14+L67</f>
        <v>142.2</v>
      </c>
    </row>
    <row r="171" spans="8:12" ht="12.75">
      <c r="H171" s="5" t="s">
        <v>224</v>
      </c>
      <c r="I171" s="6">
        <v>1750.80578</v>
      </c>
      <c r="J171" s="7">
        <v>598.1</v>
      </c>
      <c r="L171" s="145">
        <f>L92+L96+L145+L149</f>
        <v>792.99088</v>
      </c>
    </row>
    <row r="173" spans="9:10" ht="12.75">
      <c r="I173" s="6" t="s">
        <v>224</v>
      </c>
      <c r="J173" s="7">
        <v>1556.05</v>
      </c>
    </row>
  </sheetData>
  <sheetProtection selectLockedCells="1" selectUnlockedCells="1"/>
  <mergeCells count="6">
    <mergeCell ref="A7:N7"/>
    <mergeCell ref="A11:A155"/>
    <mergeCell ref="A156:A161"/>
    <mergeCell ref="F2:N2"/>
    <mergeCell ref="F3:N3"/>
    <mergeCell ref="F4:N4"/>
  </mergeCells>
  <printOptions/>
  <pageMargins left="0.5513888888888889" right="0.19652777777777777" top="0.4597222222222222" bottom="0.315277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2020-12-08T07:48:56Z</dcterms:modified>
  <cp:category/>
  <cp:version/>
  <cp:contentType/>
  <cp:contentStatus/>
</cp:coreProperties>
</file>