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Print_Area" localSheetId="0">'лист'!$A$7:$F$84</definedName>
    <definedName name="_xlnm.Print_Area" localSheetId="0">'лист'!$A$1:$L$84</definedName>
  </definedNames>
  <calcPr fullCalcOnLoad="1"/>
</workbook>
</file>

<file path=xl/sharedStrings.xml><?xml version="1.0" encoding="utf-8"?>
<sst xmlns="http://schemas.openxmlformats.org/spreadsheetml/2006/main" count="285" uniqueCount="164">
  <si>
    <t>Приложение № 4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</si>
  <si>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</si>
  <si>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2020 год и на плановый период 2021 и 2022 годов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</si>
  <si>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</si>
  <si>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</si>
  <si>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</si>
  <si>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</si>
  <si>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</si>
  <si>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</si>
  <si>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2020 год </t>
  </si>
  <si>
    <t xml:space="preserve">Утв. План 
На 2020 год </t>
  </si>
  <si>
    <t>март</t>
  </si>
  <si>
    <t>июль</t>
  </si>
  <si>
    <t>август</t>
  </si>
  <si>
    <t xml:space="preserve">План 
На 2021 год </t>
  </si>
  <si>
    <t xml:space="preserve">План 
На 2022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</si>
  <si>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</si>
  <si>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</si>
  <si>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</si>
  <si>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</si>
  <si>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</si>
  <si>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</si>
  <si>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</si>
  <si>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</si>
  <si>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</si>
  <si>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</si>
  <si>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</si>
  <si>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</si>
  <si>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</si>
  <si>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</si>
  <si>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</si>
  <si>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</si>
  <si>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</si>
  <si>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</si>
  <si>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</si>
  <si>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</si>
  <si>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</si>
  <si>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</si>
  <si>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</si>
  <si>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</si>
  <si>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</si>
  <si>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</si>
  <si>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мероприятия по благоустройству территории поселения (Закупка товаров, работ и услуг для обеспечения государственных (муниципальных) нужд)</t>
  </si>
  <si>
    <t>0300162070</t>
  </si>
  <si>
    <t>Основное мероприятие "Содержание сетей  уличного освещения"</t>
  </si>
  <si>
    <t>03002</t>
  </si>
  <si>
    <t>0300262070</t>
  </si>
  <si>
    <t>Основное мероприятие "Организация и содержание мест захоронения"</t>
  </si>
  <si>
    <t>03003</t>
  </si>
  <si>
    <t>0300362070</t>
  </si>
  <si>
    <t>Основное мероприятие "Прочие мероприятия по  благоустройству"</t>
  </si>
  <si>
    <t>03004</t>
  </si>
  <si>
    <t>0300462070</t>
  </si>
  <si>
    <t>Основное мероприятие "Ликвидация стихийных свалок"</t>
  </si>
  <si>
    <t>03005</t>
  </si>
  <si>
    <t>0300562070</t>
  </si>
  <si>
    <t>06</t>
  </si>
  <si>
    <t>Основное мероприятие «Мероприятия по предотвращению распространения борщевика Сосновского»</t>
  </si>
  <si>
    <t>03006</t>
  </si>
  <si>
    <t>Расходы на реализацию мероприятий по предотвращению распространения борщевика Сосновского (Закупка товаров, работ и услуг для обеспечения государственных (муниципальных) нужд)</t>
  </si>
  <si>
    <t>03006S1670</t>
  </si>
  <si>
    <t>Муниципальная программа "Сохранение и развитие культуры муниципального образования Андреевское сельское поселение 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</si>
  <si>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</si>
  <si>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</si>
  <si>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</si>
  <si>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</si>
  <si>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</si>
  <si>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</si>
  <si>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</si>
  <si>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</si>
  <si>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</si>
  <si>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</si>
  <si>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</si>
  <si>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</si>
  <si>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бюджетными учреждениями (Предоставление субсидий бюджетным, автономным учреждениям и иным некоммерческим организациям)</t>
  </si>
  <si>
    <t>0400240060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</si>
  <si>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</si>
  <si>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</si>
  <si>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</si>
  <si>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0400371820</t>
  </si>
  <si>
    <t>Основное мероприятие «Федеральный проект «Культурная среда» национального проекта «Культура»</t>
  </si>
  <si>
    <t>040А1</t>
  </si>
  <si>
    <t>Государственная поддержка отрасли культуры на 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 (Предоставление субсидий бюджетным, автономным учреждениям и иным некоммерческим организациям)</t>
  </si>
  <si>
    <t>040А155196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</si>
  <si>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</si>
  <si>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</si>
  <si>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</si>
  <si>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обеспечения  муниципальных нужд)</t>
  </si>
  <si>
    <t>0500180020</t>
  </si>
  <si>
    <t xml:space="preserve">Основное мероприятие "Формирование эффективной системы управления муниципальной службой» </t>
  </si>
  <si>
    <t>05002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</si>
  <si>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</si>
  <si>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0500262100</t>
  </si>
  <si>
    <t>13</t>
  </si>
  <si>
    <t>Основное мероприятие "Пенсионное обеспечение"</t>
  </si>
  <si>
    <t>05003</t>
  </si>
  <si>
    <t>Расходы на пенсионное обеспечение (Социальное обеспечение и иные выплаты населению)</t>
  </si>
  <si>
    <t>0500360070</t>
  </si>
  <si>
    <t>300</t>
  </si>
  <si>
    <t>10</t>
  </si>
  <si>
    <t>Расходы на пенсионное обеспечение  (Закупка товаров, работ и услуг для обеспечения  муниципальных нужд)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</si>
  <si>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</si>
  <si>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</si>
  <si>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</si>
  <si>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</si>
  <si>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</si>
  <si>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</si>
  <si>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</si>
  <si>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</si>
  <si>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</si>
  <si>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</si>
  <si>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</si>
  <si>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</si>
  <si>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</si>
  <si>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</si>
  <si>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</si>
  <si>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</si>
  <si>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</si>
  <si>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Муниципальная программа "Развитие системы пожарной безопасности на территории Андреевского сельского поселения 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</si>
  <si>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</si>
  <si>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</si>
  <si>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</si>
  <si>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</si>
  <si>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</si>
  <si>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</si>
  <si>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</si>
  <si>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</si>
  <si>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</si>
  <si>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</si>
  <si>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</si>
  <si>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</si>
  <si>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</si>
  <si>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Расходы на проведение мероприятий ко дню общероссийского голосования (Закупка товаров, работ и услуг для обеспечения государственных (муниципальных) нужд)</t>
  </si>
  <si>
    <t>999W058530</t>
  </si>
  <si>
    <t>07</t>
  </si>
  <si>
    <t>Резервный фонд администрации муниципального образования (Иные бюджетные ассигнования)</t>
  </si>
  <si>
    <t>9990060040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</si>
  <si>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</si>
  <si>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</si>
  <si>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</si>
  <si>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</si>
  <si>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</si>
  <si>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</si>
  <si>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</si>
  <si>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12</t>
  </si>
  <si>
    <t>99900S1670</t>
  </si>
  <si>
    <t>Расходные обязательства, связанные с федеральной программой «увековечение памяти погибших при защите Отечества на 2019-2024 годы» (Закупка товаров, работ и услуг для обеспечения государственных (муниципальных) нужд)</t>
  </si>
  <si>
    <t>99900L299F</t>
  </si>
  <si>
    <t>9990040060</t>
  </si>
  <si>
    <t>Расходы на обеспечение жильем молодых семей  (Межбюджетные трансферты)</t>
  </si>
  <si>
    <t>9990010200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</si>
  <si>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</si>
  <si>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</si>
  <si>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</si>
  <si>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</si>
  <si>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9990014970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</si>
  <si>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</si>
  <si>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</si>
  <si>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Расходы на ремонт спортивной площадки (Закупка товаров, работ и услуг для обеспечения государственных (муниципальных) нужд)</t>
  </si>
  <si>
    <t>9990060180</t>
  </si>
  <si>
    <t>ВСЕГО РАСХОДОВ:</t>
  </si>
  <si>
    <t>ОФПС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</si>
  <si>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 муниципальных) нужд)</t>
  </si>
  <si>
    <t>от 30.07.2020 №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</si>
</sst>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#,##0.0"/>
    <numFmt numFmtId="175" formatCode="0.0"/>
    <numFmt numFmtId="176" formatCode="0.0000"/>
    <numFmt numFmtId="177" formatCode="0.000"/>
    <numFmt numFmtId="178" formatCode="#,##0.000"/>
  </numFmts>
  <fonts count="6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i/>
      <sz val="10"/>
      <name val="Times New Roman"/>
      <family val="1"/>
    </font>
    <font>
      <sz val="11"/>
      <color indexed="53"/>
      <name val="Times New Roman"/>
      <family val="1"/>
    </font>
    <font>
      <b/>
      <sz val="10.5"/>
      <name val="Times New Roman"/>
      <family val="1"/>
    </font>
    <font>
      <sz val="11"/>
      <color indexed="10"/>
      <name val="Times New Roman"/>
      <family val="1"/>
    </font>
    <font>
      <sz val="10.5"/>
      <color indexed="53"/>
      <name val="Times New Roman"/>
      <family val="1"/>
    </font>
    <font>
      <b/>
      <i/>
      <sz val="10"/>
      <name val="Times New Roman"/>
      <family val="1"/>
    </font>
    <font>
      <i/>
      <sz val="11"/>
      <color indexed="53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13" fillId="40" borderId="0" xfId="0" applyNumberFormat="1" applyFont="1" applyFill="1" applyAlignment="1">
      <alignment horizontal="center"/>
    </xf>
    <xf numFmtId="0" fontId="13" fillId="41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wrapText="1"/>
    </xf>
    <xf numFmtId="173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174" fontId="16" fillId="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41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7" fillId="41" borderId="11" xfId="0" applyFont="1" applyFill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41" borderId="11" xfId="0" applyNumberFormat="1" applyFont="1" applyFill="1" applyBorder="1" applyAlignment="1">
      <alignment horizontal="center" wrapText="1"/>
    </xf>
    <xf numFmtId="175" fontId="17" fillId="0" borderId="11" xfId="0" applyNumberFormat="1" applyFont="1" applyFill="1" applyBorder="1" applyAlignment="1">
      <alignment wrapText="1"/>
    </xf>
    <xf numFmtId="174" fontId="18" fillId="0" borderId="11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 wrapText="1"/>
    </xf>
    <xf numFmtId="0" fontId="18" fillId="40" borderId="11" xfId="0" applyNumberFormat="1" applyFont="1" applyFill="1" applyBorder="1" applyAlignment="1">
      <alignment wrapText="1"/>
    </xf>
    <xf numFmtId="0" fontId="18" fillId="41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4" fillId="42" borderId="11" xfId="0" applyNumberFormat="1" applyFont="1" applyFill="1" applyBorder="1" applyAlignment="1">
      <alignment horizontal="left" vertical="center" wrapText="1"/>
    </xf>
    <xf numFmtId="49" fontId="14" fillId="42" borderId="11" xfId="0" applyNumberFormat="1" applyFont="1" applyFill="1" applyBorder="1" applyAlignment="1">
      <alignment horizontal="center" wrapText="1"/>
    </xf>
    <xf numFmtId="49" fontId="18" fillId="42" borderId="11" xfId="0" applyNumberFormat="1" applyFont="1" applyFill="1" applyBorder="1" applyAlignment="1">
      <alignment horizontal="center" wrapText="1"/>
    </xf>
    <xf numFmtId="174" fontId="14" fillId="42" borderId="11" xfId="0" applyNumberFormat="1" applyFont="1" applyFill="1" applyBorder="1" applyAlignment="1">
      <alignment wrapText="1"/>
    </xf>
    <xf numFmtId="0" fontId="14" fillId="42" borderId="11" xfId="0" applyNumberFormat="1" applyFont="1" applyFill="1" applyBorder="1" applyAlignment="1">
      <alignment wrapText="1"/>
    </xf>
    <xf numFmtId="0" fontId="14" fillId="40" borderId="11" xfId="0" applyNumberFormat="1" applyFont="1" applyFill="1" applyBorder="1" applyAlignment="1">
      <alignment wrapText="1"/>
    </xf>
    <xf numFmtId="0" fontId="14" fillId="41" borderId="11" xfId="0" applyNumberFormat="1" applyFont="1" applyFill="1" applyBorder="1" applyAlignment="1">
      <alignment wrapText="1"/>
    </xf>
    <xf numFmtId="0" fontId="14" fillId="42" borderId="11" xfId="0" applyFont="1" applyFill="1" applyBorder="1" applyAlignment="1">
      <alignment/>
    </xf>
    <xf numFmtId="0" fontId="13" fillId="0" borderId="0" xfId="0" applyFont="1" applyFill="1" applyAlignment="1">
      <alignment/>
    </xf>
    <xf numFmtId="49" fontId="20" fillId="42" borderId="11" xfId="0" applyNumberFormat="1" applyFont="1" applyFill="1" applyBorder="1" applyAlignment="1">
      <alignment horizontal="center" wrapText="1"/>
    </xf>
    <xf numFmtId="0" fontId="21" fillId="41" borderId="11" xfId="0" applyNumberFormat="1" applyFont="1" applyFill="1" applyBorder="1" applyAlignment="1">
      <alignment horizontal="left" vertical="center" wrapText="1"/>
    </xf>
    <xf numFmtId="49" fontId="21" fillId="41" borderId="11" xfId="0" applyNumberFormat="1" applyFont="1" applyFill="1" applyBorder="1" applyAlignment="1">
      <alignment horizontal="center" wrapText="1"/>
    </xf>
    <xf numFmtId="175" fontId="21" fillId="0" borderId="11" xfId="0" applyNumberFormat="1" applyFont="1" applyFill="1" applyBorder="1" applyAlignment="1">
      <alignment wrapText="1"/>
    </xf>
    <xf numFmtId="174" fontId="14" fillId="0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 wrapText="1"/>
    </xf>
    <xf numFmtId="174" fontId="21" fillId="0" borderId="11" xfId="0" applyNumberFormat="1" applyFont="1" applyFill="1" applyBorder="1" applyAlignment="1">
      <alignment wrapText="1"/>
    </xf>
    <xf numFmtId="0" fontId="21" fillId="41" borderId="11" xfId="0" applyFont="1" applyFill="1" applyBorder="1" applyAlignment="1">
      <alignment horizontal="left" vertical="center" wrapText="1"/>
    </xf>
    <xf numFmtId="49" fontId="22" fillId="41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 wrapText="1"/>
    </xf>
    <xf numFmtId="175" fontId="21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 horizontal="left" vertical="center" wrapText="1"/>
    </xf>
    <xf numFmtId="49" fontId="18" fillId="41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49" fontId="14" fillId="41" borderId="1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4" fillId="0" borderId="11" xfId="0" applyFont="1" applyFill="1" applyBorder="1" applyAlignment="1">
      <alignment horizontal="left" wrapText="1"/>
    </xf>
    <xf numFmtId="49" fontId="20" fillId="41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41" borderId="11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wrapText="1"/>
    </xf>
    <xf numFmtId="176" fontId="18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 wrapText="1"/>
    </xf>
    <xf numFmtId="177" fontId="14" fillId="0" borderId="11" xfId="0" applyNumberFormat="1" applyFont="1" applyFill="1" applyBorder="1" applyAlignment="1">
      <alignment wrapText="1"/>
    </xf>
    <xf numFmtId="175" fontId="14" fillId="0" borderId="11" xfId="0" applyNumberFormat="1" applyFont="1" applyFill="1" applyBorder="1" applyAlignment="1">
      <alignment horizontal="right"/>
    </xf>
    <xf numFmtId="0" fontId="14" fillId="0" borderId="11" xfId="0" applyNumberFormat="1" applyFont="1" applyFill="1" applyBorder="1" applyAlignment="1">
      <alignment horizontal="right"/>
    </xf>
    <xf numFmtId="0" fontId="14" fillId="40" borderId="11" xfId="0" applyNumberFormat="1" applyFont="1" applyFill="1" applyBorder="1" applyAlignment="1">
      <alignment horizontal="right"/>
    </xf>
    <xf numFmtId="0" fontId="14" fillId="41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175" fontId="18" fillId="0" borderId="11" xfId="0" applyNumberFormat="1" applyFont="1" applyFill="1" applyBorder="1" applyAlignment="1">
      <alignment wrapText="1"/>
    </xf>
    <xf numFmtId="175" fontId="18" fillId="40" borderId="11" xfId="0" applyNumberFormat="1" applyFont="1" applyFill="1" applyBorder="1" applyAlignment="1">
      <alignment wrapText="1"/>
    </xf>
    <xf numFmtId="0" fontId="25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175" fontId="14" fillId="40" borderId="11" xfId="0" applyNumberFormat="1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center" wrapText="1"/>
    </xf>
    <xf numFmtId="175" fontId="14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6" fillId="0" borderId="0" xfId="0" applyFont="1" applyFill="1" applyAlignment="1">
      <alignment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73" fontId="14" fillId="0" borderId="11" xfId="0" applyNumberFormat="1" applyFont="1" applyFill="1" applyBorder="1" applyAlignment="1">
      <alignment horizontal="center" wrapText="1"/>
    </xf>
    <xf numFmtId="173" fontId="18" fillId="0" borderId="11" xfId="0" applyNumberFormat="1" applyFont="1" applyFill="1" applyBorder="1" applyAlignment="1">
      <alignment horizontal="center" wrapText="1"/>
    </xf>
    <xf numFmtId="0" fontId="14" fillId="41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175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174" fontId="28" fillId="0" borderId="11" xfId="0" applyNumberFormat="1" applyFont="1" applyFill="1" applyBorder="1" applyAlignment="1">
      <alignment wrapText="1"/>
    </xf>
    <xf numFmtId="0" fontId="28" fillId="0" borderId="11" xfId="0" applyNumberFormat="1" applyFont="1" applyFill="1" applyBorder="1" applyAlignment="1">
      <alignment wrapText="1"/>
    </xf>
    <xf numFmtId="0" fontId="28" fillId="40" borderId="11" xfId="0" applyNumberFormat="1" applyFont="1" applyFill="1" applyBorder="1" applyAlignment="1">
      <alignment wrapText="1"/>
    </xf>
    <xf numFmtId="0" fontId="28" fillId="41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174" fontId="20" fillId="0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20" fillId="40" borderId="11" xfId="0" applyNumberFormat="1" applyFont="1" applyFill="1" applyBorder="1" applyAlignment="1">
      <alignment wrapText="1"/>
    </xf>
    <xf numFmtId="0" fontId="20" fillId="41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/>
    </xf>
    <xf numFmtId="0" fontId="14" fillId="40" borderId="11" xfId="0" applyNumberFormat="1" applyFont="1" applyFill="1" applyBorder="1" applyAlignment="1">
      <alignment/>
    </xf>
    <xf numFmtId="0" fontId="14" fillId="41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0" fontId="27" fillId="41" borderId="11" xfId="0" applyFont="1" applyFill="1" applyBorder="1" applyAlignment="1">
      <alignment horizontal="left" vertical="center" wrapText="1"/>
    </xf>
    <xf numFmtId="49" fontId="27" fillId="41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4" fillId="41" borderId="11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14" fillId="41" borderId="11" xfId="0" applyNumberFormat="1" applyFont="1" applyFill="1" applyBorder="1" applyAlignment="1">
      <alignment horizontal="left" vertical="center" wrapText="1"/>
    </xf>
    <xf numFmtId="49" fontId="30" fillId="41" borderId="11" xfId="0" applyNumberFormat="1" applyFont="1" applyFill="1" applyBorder="1" applyAlignment="1">
      <alignment horizontal="center" wrapText="1"/>
    </xf>
    <xf numFmtId="4" fontId="14" fillId="41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horizontal="left" vertical="center" wrapText="1"/>
    </xf>
    <xf numFmtId="173" fontId="27" fillId="0" borderId="11" xfId="0" applyNumberFormat="1" applyFont="1" applyFill="1" applyBorder="1" applyAlignment="1">
      <alignment horizontal="center" wrapText="1"/>
    </xf>
    <xf numFmtId="175" fontId="27" fillId="0" borderId="11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173" fontId="21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41" borderId="11" xfId="0" applyFont="1" applyFill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wrapText="1"/>
    </xf>
    <xf numFmtId="0" fontId="32" fillId="0" borderId="0" xfId="0" applyFont="1" applyFill="1" applyAlignment="1">
      <alignment/>
    </xf>
    <xf numFmtId="174" fontId="27" fillId="0" borderId="11" xfId="0" applyNumberFormat="1" applyFont="1" applyFill="1" applyBorder="1" applyAlignment="1">
      <alignment wrapText="1"/>
    </xf>
    <xf numFmtId="0" fontId="33" fillId="0" borderId="0" xfId="0" applyFont="1" applyFill="1" applyAlignment="1">
      <alignment/>
    </xf>
    <xf numFmtId="178" fontId="14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left" vertical="center" wrapText="1"/>
    </xf>
    <xf numFmtId="172" fontId="15" fillId="0" borderId="11" xfId="0" applyNumberFormat="1" applyFont="1" applyFill="1" applyBorder="1" applyAlignment="1">
      <alignment horizontal="center" wrapText="1"/>
    </xf>
    <xf numFmtId="173" fontId="15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28" fillId="0" borderId="11" xfId="0" applyNumberFormat="1" applyFont="1" applyFill="1" applyBorder="1" applyAlignment="1">
      <alignment horizontal="right" vertical="center" wrapText="1"/>
    </xf>
    <xf numFmtId="0" fontId="28" fillId="40" borderId="11" xfId="0" applyNumberFormat="1" applyFont="1" applyFill="1" applyBorder="1" applyAlignment="1">
      <alignment horizontal="right" vertical="center" wrapText="1"/>
    </xf>
    <xf numFmtId="0" fontId="28" fillId="41" borderId="1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175" fontId="21" fillId="0" borderId="11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172" fontId="14" fillId="0" borderId="0" xfId="0" applyNumberFormat="1" applyFont="1" applyBorder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6"/>
  <sheetViews>
    <sheetView tabSelected="1" zoomScalePageLayoutView="0" workbookViewId="0" topLeftCell="A1">
      <selection activeCell="C4" sqref="C4:L4"/>
    </sheetView>
  </sheetViews>
  <sheetFormatPr defaultColWidth="9.00390625" defaultRowHeight="12.75"/>
  <cols>
    <col min="1" max="1" width="41.00390625" style="1" customWidth="1"/>
    <col min="2" max="2" width="12.50390625" style="2" customWidth="1"/>
    <col min="3" max="3" width="6.125" style="3" customWidth="1"/>
    <col min="4" max="4" width="5.50390625" style="4" customWidth="1"/>
    <col min="5" max="5" width="5.625" style="4" customWidth="1"/>
    <col min="6" max="6" width="13.125" style="5" bestFit="1" customWidth="1"/>
    <col min="7" max="7" width="11.50390625" style="6" hidden="1" customWidth="1"/>
    <col min="8" max="8" width="11.875" style="5" hidden="1" customWidth="1"/>
    <col min="9" max="9" width="13.625" style="7" hidden="1" customWidth="1"/>
    <col min="10" max="10" width="0" style="8" hidden="1" customWidth="1"/>
    <col min="11" max="11" width="10.875" style="1" customWidth="1"/>
    <col min="12" max="12" width="11.50390625" style="1" customWidth="1"/>
    <col min="13" max="13" width="9.00390625" style="9" customWidth="1"/>
    <col min="14" max="16384" width="9.00390625" style="1" customWidth="1"/>
  </cols>
  <sheetData>
    <row r="2" spans="3:12" ht="13.5">
      <c r="C2" s="150" t="s">
        <v>0</v>
      </c>
      <c r="D2" s="150"/>
      <c r="E2" s="150"/>
      <c r="F2" s="150"/>
      <c r="G2" s="150"/>
      <c r="H2" s="150"/>
      <c r="I2" s="150"/>
      <c r="J2" s="150"/>
      <c r="K2" s="150"/>
      <c r="L2" s="150"/>
    </row>
    <row r="3" spans="3:12" ht="35.25" customHeight="1">
      <c r="C3" s="151" t="s">
        <v>1</v>
      </c>
      <c r="D3" s="151"/>
      <c r="E3" s="151"/>
      <c r="F3" s="151"/>
      <c r="G3" s="151"/>
      <c r="H3" s="151"/>
      <c r="I3" s="151"/>
      <c r="J3" s="151"/>
      <c r="K3" s="151"/>
      <c r="L3" s="151"/>
    </row>
    <row r="4" spans="3:12" ht="13.5">
      <c r="C4" s="152" t="s">
        <v>163</v>
      </c>
      <c r="D4" s="152"/>
      <c r="E4" s="152"/>
      <c r="F4" s="152"/>
      <c r="G4" s="152"/>
      <c r="H4" s="152"/>
      <c r="I4" s="152"/>
      <c r="J4" s="152"/>
      <c r="K4" s="152"/>
      <c r="L4" s="152"/>
    </row>
    <row r="7" spans="1:12" ht="83.25" customHeight="1">
      <c r="A7" s="149" t="s">
        <v>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</row>
    <row r="8" spans="1:12" ht="15">
      <c r="A8" s="10"/>
      <c r="L8" s="6" t="s">
        <v>3</v>
      </c>
    </row>
    <row r="9" spans="1:12" ht="52.5">
      <c r="A9" s="11" t="s">
        <v>4</v>
      </c>
      <c r="B9" s="12" t="s">
        <v>5</v>
      </c>
      <c r="C9" s="13" t="s">
        <v>6</v>
      </c>
      <c r="D9" s="14" t="s">
        <v>7</v>
      </c>
      <c r="E9" s="14" t="s">
        <v>8</v>
      </c>
      <c r="F9" s="15" t="s">
        <v>9</v>
      </c>
      <c r="G9" s="16" t="s">
        <v>10</v>
      </c>
      <c r="H9" s="15" t="s">
        <v>11</v>
      </c>
      <c r="I9" s="17" t="s">
        <v>12</v>
      </c>
      <c r="J9" s="18" t="s">
        <v>13</v>
      </c>
      <c r="K9" s="16" t="s">
        <v>14</v>
      </c>
      <c r="L9" s="16" t="s">
        <v>15</v>
      </c>
    </row>
    <row r="10" spans="1:12" ht="12.75">
      <c r="A10" s="19">
        <v>1</v>
      </c>
      <c r="B10" s="20" t="s">
        <v>16</v>
      </c>
      <c r="C10" s="21">
        <v>3</v>
      </c>
      <c r="D10" s="11">
        <v>4</v>
      </c>
      <c r="E10" s="14" t="s">
        <v>17</v>
      </c>
      <c r="F10" s="15">
        <v>6</v>
      </c>
      <c r="G10" s="15"/>
      <c r="H10" s="15"/>
      <c r="I10" s="17"/>
      <c r="J10" s="18"/>
      <c r="K10" s="22">
        <v>7</v>
      </c>
      <c r="L10" s="22">
        <v>8</v>
      </c>
    </row>
    <row r="11" spans="1:13" s="33" customFormat="1" ht="54.75">
      <c r="A11" s="23" t="s">
        <v>18</v>
      </c>
      <c r="B11" s="24" t="s">
        <v>19</v>
      </c>
      <c r="C11" s="25"/>
      <c r="D11" s="25"/>
      <c r="E11" s="25"/>
      <c r="F11" s="26">
        <f aca="true" t="shared" si="0" ref="F11:F84">SUM(G11:J11)</f>
        <v>165</v>
      </c>
      <c r="G11" s="27">
        <f aca="true" t="shared" si="1" ref="G11:L11">G13+G15</f>
        <v>165</v>
      </c>
      <c r="H11" s="28">
        <f t="shared" si="1"/>
        <v>0</v>
      </c>
      <c r="I11" s="29">
        <f t="shared" si="1"/>
        <v>0</v>
      </c>
      <c r="J11" s="30">
        <f t="shared" si="1"/>
        <v>0</v>
      </c>
      <c r="K11" s="31">
        <f t="shared" si="1"/>
        <v>165</v>
      </c>
      <c r="L11" s="31">
        <f t="shared" si="1"/>
        <v>165</v>
      </c>
      <c r="M11" s="32"/>
    </row>
    <row r="12" spans="1:12" s="42" customFormat="1" ht="54.75" hidden="1">
      <c r="A12" s="34" t="s">
        <v>20</v>
      </c>
      <c r="B12" s="35" t="s">
        <v>21</v>
      </c>
      <c r="C12" s="35"/>
      <c r="D12" s="36"/>
      <c r="E12" s="36"/>
      <c r="F12" s="26">
        <f t="shared" si="0"/>
        <v>0</v>
      </c>
      <c r="G12" s="37">
        <f>G13</f>
        <v>0</v>
      </c>
      <c r="H12" s="38">
        <f>H13</f>
        <v>0</v>
      </c>
      <c r="I12" s="39"/>
      <c r="J12" s="40"/>
      <c r="K12" s="41"/>
      <c r="L12" s="41"/>
    </row>
    <row r="13" spans="1:12" s="42" customFormat="1" ht="82.5" hidden="1">
      <c r="A13" s="34" t="s">
        <v>22</v>
      </c>
      <c r="B13" s="43" t="s">
        <v>23</v>
      </c>
      <c r="C13" s="35" t="s">
        <v>24</v>
      </c>
      <c r="D13" s="35" t="s">
        <v>25</v>
      </c>
      <c r="E13" s="35" t="s">
        <v>19</v>
      </c>
      <c r="F13" s="26">
        <f t="shared" si="0"/>
        <v>0</v>
      </c>
      <c r="G13" s="37">
        <v>0</v>
      </c>
      <c r="H13" s="38">
        <v>0</v>
      </c>
      <c r="I13" s="39"/>
      <c r="J13" s="40"/>
      <c r="K13" s="41"/>
      <c r="L13" s="41"/>
    </row>
    <row r="14" spans="1:13" s="33" customFormat="1" ht="41.25">
      <c r="A14" s="44" t="s">
        <v>26</v>
      </c>
      <c r="B14" s="45" t="s">
        <v>27</v>
      </c>
      <c r="C14" s="45"/>
      <c r="D14" s="45"/>
      <c r="E14" s="45"/>
      <c r="F14" s="46">
        <f t="shared" si="0"/>
        <v>165</v>
      </c>
      <c r="G14" s="47">
        <f>G15</f>
        <v>165</v>
      </c>
      <c r="H14" s="48">
        <f>H15</f>
        <v>0</v>
      </c>
      <c r="I14" s="39"/>
      <c r="J14" s="40"/>
      <c r="K14" s="49">
        <f>K15</f>
        <v>165</v>
      </c>
      <c r="L14" s="49">
        <f>L15</f>
        <v>165</v>
      </c>
      <c r="M14" s="32"/>
    </row>
    <row r="15" spans="1:13" s="33" customFormat="1" ht="54.75">
      <c r="A15" s="50" t="s">
        <v>28</v>
      </c>
      <c r="B15" s="51" t="s">
        <v>29</v>
      </c>
      <c r="C15" s="45" t="s">
        <v>30</v>
      </c>
      <c r="D15" s="45" t="s">
        <v>25</v>
      </c>
      <c r="E15" s="45" t="s">
        <v>19</v>
      </c>
      <c r="F15" s="46">
        <f t="shared" si="0"/>
        <v>165</v>
      </c>
      <c r="G15" s="52">
        <v>165</v>
      </c>
      <c r="H15" s="48">
        <v>0</v>
      </c>
      <c r="I15" s="39"/>
      <c r="J15" s="40"/>
      <c r="K15" s="53">
        <v>165</v>
      </c>
      <c r="L15" s="53">
        <v>165</v>
      </c>
      <c r="M15" s="32"/>
    </row>
    <row r="16" spans="1:13" s="57" customFormat="1" ht="82.5">
      <c r="A16" s="54" t="s">
        <v>31</v>
      </c>
      <c r="B16" s="55" t="s">
        <v>32</v>
      </c>
      <c r="C16" s="55"/>
      <c r="D16" s="55"/>
      <c r="E16" s="55"/>
      <c r="F16" s="26">
        <f t="shared" si="0"/>
        <v>319</v>
      </c>
      <c r="G16" s="27">
        <f aca="true" t="shared" si="2" ref="G16:L17">G17</f>
        <v>319</v>
      </c>
      <c r="H16" s="28">
        <f t="shared" si="2"/>
        <v>0</v>
      </c>
      <c r="I16" s="29">
        <f t="shared" si="2"/>
        <v>0</v>
      </c>
      <c r="J16" s="30">
        <f t="shared" si="2"/>
        <v>0</v>
      </c>
      <c r="K16" s="27">
        <f t="shared" si="2"/>
        <v>319</v>
      </c>
      <c r="L16" s="27">
        <f t="shared" si="2"/>
        <v>319</v>
      </c>
      <c r="M16" s="56"/>
    </row>
    <row r="17" spans="1:13" s="61" customFormat="1" ht="41.25">
      <c r="A17" s="58" t="s">
        <v>33</v>
      </c>
      <c r="B17" s="59" t="s">
        <v>34</v>
      </c>
      <c r="C17" s="59"/>
      <c r="D17" s="59"/>
      <c r="E17" s="59"/>
      <c r="F17" s="46">
        <f t="shared" si="0"/>
        <v>319</v>
      </c>
      <c r="G17" s="47">
        <f t="shared" si="2"/>
        <v>319</v>
      </c>
      <c r="H17" s="48">
        <f t="shared" si="2"/>
        <v>0</v>
      </c>
      <c r="I17" s="39">
        <f t="shared" si="2"/>
        <v>0</v>
      </c>
      <c r="J17" s="40">
        <f t="shared" si="2"/>
        <v>0</v>
      </c>
      <c r="K17" s="47">
        <f t="shared" si="2"/>
        <v>319</v>
      </c>
      <c r="L17" s="47">
        <f t="shared" si="2"/>
        <v>319</v>
      </c>
      <c r="M17" s="60"/>
    </row>
    <row r="18" spans="1:13" s="65" customFormat="1" ht="69">
      <c r="A18" s="62" t="s">
        <v>35</v>
      </c>
      <c r="B18" s="63" t="s">
        <v>36</v>
      </c>
      <c r="C18" s="59" t="s">
        <v>30</v>
      </c>
      <c r="D18" s="59" t="s">
        <v>37</v>
      </c>
      <c r="E18" s="59" t="s">
        <v>38</v>
      </c>
      <c r="F18" s="52">
        <f t="shared" si="0"/>
        <v>319</v>
      </c>
      <c r="G18" s="47">
        <v>319</v>
      </c>
      <c r="H18" s="48">
        <v>0</v>
      </c>
      <c r="I18" s="39"/>
      <c r="J18" s="40"/>
      <c r="K18" s="64">
        <v>319</v>
      </c>
      <c r="L18" s="64">
        <v>319</v>
      </c>
      <c r="M18" s="42"/>
    </row>
    <row r="19" spans="1:13" s="33" customFormat="1" ht="41.25">
      <c r="A19" s="66" t="s">
        <v>39</v>
      </c>
      <c r="B19" s="25" t="s">
        <v>37</v>
      </c>
      <c r="C19" s="25"/>
      <c r="D19" s="25"/>
      <c r="E19" s="25"/>
      <c r="F19" s="67">
        <f t="shared" si="0"/>
        <v>7459.94578</v>
      </c>
      <c r="G19" s="68">
        <f>G20+G22+G24+G26+G28</f>
        <v>4119.0650000000005</v>
      </c>
      <c r="H19" s="28">
        <f>H20+H22+H24+H26+H28+H30</f>
        <v>2022.40578</v>
      </c>
      <c r="I19" s="29">
        <f>I20+I22+I24+I26+I28+I30</f>
        <v>1318.475</v>
      </c>
      <c r="J19" s="30">
        <f>J20+J22+J24+J26+J28+J30</f>
        <v>0</v>
      </c>
      <c r="K19" s="67">
        <f>K20+K22+K24+K26+K28+K30</f>
        <v>4421.900000000001</v>
      </c>
      <c r="L19" s="67">
        <f>L20+L22+L24+L26+L28+L30</f>
        <v>4189.7</v>
      </c>
      <c r="M19" s="32"/>
    </row>
    <row r="20" spans="1:13" s="33" customFormat="1" ht="27">
      <c r="A20" s="50" t="s">
        <v>40</v>
      </c>
      <c r="B20" s="45" t="s">
        <v>41</v>
      </c>
      <c r="C20" s="45"/>
      <c r="D20" s="45"/>
      <c r="E20" s="45"/>
      <c r="F20" s="69">
        <f t="shared" si="0"/>
        <v>3459.9</v>
      </c>
      <c r="G20" s="70">
        <f aca="true" t="shared" si="3" ref="G20:L20">G21</f>
        <v>2771.065</v>
      </c>
      <c r="H20" s="48">
        <f t="shared" si="3"/>
        <v>688.835</v>
      </c>
      <c r="I20" s="39">
        <f t="shared" si="3"/>
        <v>0</v>
      </c>
      <c r="J20" s="40">
        <f t="shared" si="3"/>
        <v>0</v>
      </c>
      <c r="K20" s="46">
        <f t="shared" si="3"/>
        <v>3563.1</v>
      </c>
      <c r="L20" s="46">
        <f t="shared" si="3"/>
        <v>3540.1</v>
      </c>
      <c r="M20" s="32"/>
    </row>
    <row r="21" spans="1:13" s="33" customFormat="1" ht="54.75">
      <c r="A21" s="50" t="s">
        <v>42</v>
      </c>
      <c r="B21" s="51" t="s">
        <v>43</v>
      </c>
      <c r="C21" s="45" t="s">
        <v>30</v>
      </c>
      <c r="D21" s="45" t="s">
        <v>25</v>
      </c>
      <c r="E21" s="45" t="s">
        <v>37</v>
      </c>
      <c r="F21" s="69">
        <f t="shared" si="0"/>
        <v>3459.9</v>
      </c>
      <c r="G21" s="70">
        <v>2771.065</v>
      </c>
      <c r="H21" s="48">
        <v>688.835</v>
      </c>
      <c r="I21" s="39"/>
      <c r="J21" s="40"/>
      <c r="K21" s="53">
        <v>3563.1</v>
      </c>
      <c r="L21" s="53">
        <v>3540.1</v>
      </c>
      <c r="M21" s="32"/>
    </row>
    <row r="22" spans="1:13" s="61" customFormat="1" ht="27">
      <c r="A22" s="50" t="s">
        <v>44</v>
      </c>
      <c r="B22" s="45" t="s">
        <v>45</v>
      </c>
      <c r="C22" s="45"/>
      <c r="D22" s="45"/>
      <c r="E22" s="45"/>
      <c r="F22" s="46">
        <f t="shared" si="0"/>
        <v>302</v>
      </c>
      <c r="G22" s="52">
        <f aca="true" t="shared" si="4" ref="G22:L22">G23</f>
        <v>100</v>
      </c>
      <c r="H22" s="48">
        <f t="shared" si="4"/>
        <v>504.97078</v>
      </c>
      <c r="I22" s="39">
        <f t="shared" si="4"/>
        <v>-302.97078</v>
      </c>
      <c r="J22" s="40">
        <f t="shared" si="4"/>
        <v>0</v>
      </c>
      <c r="K22" s="46">
        <f t="shared" si="4"/>
        <v>100</v>
      </c>
      <c r="L22" s="46">
        <f t="shared" si="4"/>
        <v>50</v>
      </c>
      <c r="M22" s="60"/>
    </row>
    <row r="23" spans="1:13" s="61" customFormat="1" ht="54.75">
      <c r="A23" s="50" t="s">
        <v>42</v>
      </c>
      <c r="B23" s="51" t="s">
        <v>46</v>
      </c>
      <c r="C23" s="45" t="s">
        <v>30</v>
      </c>
      <c r="D23" s="45" t="s">
        <v>25</v>
      </c>
      <c r="E23" s="45" t="s">
        <v>37</v>
      </c>
      <c r="F23" s="46">
        <f t="shared" si="0"/>
        <v>302</v>
      </c>
      <c r="G23" s="52">
        <v>100</v>
      </c>
      <c r="H23" s="48">
        <v>504.97078</v>
      </c>
      <c r="I23" s="39">
        <v>-302.97078</v>
      </c>
      <c r="J23" s="40"/>
      <c r="K23" s="53">
        <v>100</v>
      </c>
      <c r="L23" s="53">
        <v>50</v>
      </c>
      <c r="M23" s="60"/>
    </row>
    <row r="24" spans="1:13" s="61" customFormat="1" ht="27">
      <c r="A24" s="50" t="s">
        <v>47</v>
      </c>
      <c r="B24" s="45" t="s">
        <v>48</v>
      </c>
      <c r="C24" s="45"/>
      <c r="D24" s="45"/>
      <c r="E24" s="45"/>
      <c r="F24" s="46">
        <f t="shared" si="0"/>
        <v>100</v>
      </c>
      <c r="G24" s="52">
        <f aca="true" t="shared" si="5" ref="G24:L24">G25</f>
        <v>100</v>
      </c>
      <c r="H24" s="48">
        <f t="shared" si="5"/>
        <v>0</v>
      </c>
      <c r="I24" s="39">
        <f t="shared" si="5"/>
        <v>0</v>
      </c>
      <c r="J24" s="40">
        <f t="shared" si="5"/>
        <v>0</v>
      </c>
      <c r="K24" s="46">
        <f t="shared" si="5"/>
        <v>100</v>
      </c>
      <c r="L24" s="46">
        <f t="shared" si="5"/>
        <v>50</v>
      </c>
      <c r="M24" s="60"/>
    </row>
    <row r="25" spans="1:13" s="61" customFormat="1" ht="54.75">
      <c r="A25" s="50" t="s">
        <v>42</v>
      </c>
      <c r="B25" s="51" t="s">
        <v>49</v>
      </c>
      <c r="C25" s="45" t="s">
        <v>30</v>
      </c>
      <c r="D25" s="45" t="s">
        <v>25</v>
      </c>
      <c r="E25" s="45" t="s">
        <v>37</v>
      </c>
      <c r="F25" s="46">
        <f t="shared" si="0"/>
        <v>100</v>
      </c>
      <c r="G25" s="47">
        <v>100</v>
      </c>
      <c r="H25" s="48">
        <v>0</v>
      </c>
      <c r="I25" s="39"/>
      <c r="J25" s="40"/>
      <c r="K25" s="53">
        <v>100</v>
      </c>
      <c r="L25" s="53">
        <v>50</v>
      </c>
      <c r="M25" s="60"/>
    </row>
    <row r="26" spans="1:13" s="61" customFormat="1" ht="27">
      <c r="A26" s="44" t="s">
        <v>50</v>
      </c>
      <c r="B26" s="45" t="s">
        <v>51</v>
      </c>
      <c r="C26" s="45"/>
      <c r="D26" s="45"/>
      <c r="E26" s="45"/>
      <c r="F26" s="69">
        <f t="shared" si="0"/>
        <v>3126.44578</v>
      </c>
      <c r="G26" s="52">
        <f aca="true" t="shared" si="6" ref="G26:L26">G27</f>
        <v>948</v>
      </c>
      <c r="H26" s="48">
        <f t="shared" si="6"/>
        <v>557</v>
      </c>
      <c r="I26" s="39">
        <f t="shared" si="6"/>
        <v>1621.44578</v>
      </c>
      <c r="J26" s="40">
        <f t="shared" si="6"/>
        <v>0</v>
      </c>
      <c r="K26" s="46">
        <f t="shared" si="6"/>
        <v>448</v>
      </c>
      <c r="L26" s="46">
        <f t="shared" si="6"/>
        <v>348</v>
      </c>
      <c r="M26" s="60"/>
    </row>
    <row r="27" spans="1:13" s="61" customFormat="1" ht="54.75">
      <c r="A27" s="50" t="s">
        <v>42</v>
      </c>
      <c r="B27" s="51" t="s">
        <v>52</v>
      </c>
      <c r="C27" s="45" t="s">
        <v>30</v>
      </c>
      <c r="D27" s="45" t="s">
        <v>25</v>
      </c>
      <c r="E27" s="45" t="s">
        <v>37</v>
      </c>
      <c r="F27" s="69">
        <f t="shared" si="0"/>
        <v>3126.44578</v>
      </c>
      <c r="G27" s="71">
        <v>948</v>
      </c>
      <c r="H27" s="72">
        <v>557</v>
      </c>
      <c r="I27" s="73">
        <v>1621.44578</v>
      </c>
      <c r="J27" s="74"/>
      <c r="K27" s="53">
        <v>448</v>
      </c>
      <c r="L27" s="53">
        <v>348</v>
      </c>
      <c r="M27" s="60"/>
    </row>
    <row r="28" spans="1:13" s="61" customFormat="1" ht="27">
      <c r="A28" s="50" t="s">
        <v>53</v>
      </c>
      <c r="B28" s="45" t="s">
        <v>54</v>
      </c>
      <c r="C28" s="45"/>
      <c r="D28" s="45"/>
      <c r="E28" s="45"/>
      <c r="F28" s="46">
        <f t="shared" si="0"/>
        <v>200</v>
      </c>
      <c r="G28" s="47">
        <f aca="true" t="shared" si="7" ref="G28:L28">G29</f>
        <v>200</v>
      </c>
      <c r="H28" s="48">
        <f t="shared" si="7"/>
        <v>0</v>
      </c>
      <c r="I28" s="39">
        <f t="shared" si="7"/>
        <v>0</v>
      </c>
      <c r="J28" s="40">
        <f t="shared" si="7"/>
        <v>0</v>
      </c>
      <c r="K28" s="49">
        <f t="shared" si="7"/>
        <v>0</v>
      </c>
      <c r="L28" s="49">
        <f t="shared" si="7"/>
        <v>0</v>
      </c>
      <c r="M28" s="60"/>
    </row>
    <row r="29" spans="1:13" s="61" customFormat="1" ht="54.75">
      <c r="A29" s="50" t="s">
        <v>42</v>
      </c>
      <c r="B29" s="51" t="s">
        <v>55</v>
      </c>
      <c r="C29" s="45" t="s">
        <v>30</v>
      </c>
      <c r="D29" s="45" t="s">
        <v>56</v>
      </c>
      <c r="E29" s="45" t="s">
        <v>25</v>
      </c>
      <c r="F29" s="46">
        <f t="shared" si="0"/>
        <v>200</v>
      </c>
      <c r="G29" s="47">
        <v>200</v>
      </c>
      <c r="H29" s="48">
        <v>0</v>
      </c>
      <c r="I29" s="39"/>
      <c r="J29" s="40"/>
      <c r="K29" s="53">
        <v>0</v>
      </c>
      <c r="L29" s="53">
        <v>0</v>
      </c>
      <c r="M29" s="60"/>
    </row>
    <row r="30" spans="1:13" s="61" customFormat="1" ht="41.25">
      <c r="A30" s="50" t="s">
        <v>57</v>
      </c>
      <c r="B30" s="51" t="s">
        <v>58</v>
      </c>
      <c r="C30" s="45"/>
      <c r="D30" s="45"/>
      <c r="E30" s="45"/>
      <c r="F30" s="69">
        <f t="shared" si="0"/>
        <v>271.6</v>
      </c>
      <c r="G30" s="47"/>
      <c r="H30" s="48">
        <f>H31</f>
        <v>271.6</v>
      </c>
      <c r="I30" s="39">
        <f>I31</f>
        <v>0</v>
      </c>
      <c r="J30" s="40">
        <f>J31</f>
        <v>0</v>
      </c>
      <c r="K30" s="53">
        <f>K31</f>
        <v>210.8</v>
      </c>
      <c r="L30" s="53">
        <f>L31</f>
        <v>201.6</v>
      </c>
      <c r="M30" s="60"/>
    </row>
    <row r="31" spans="1:13" s="61" customFormat="1" ht="69">
      <c r="A31" s="58" t="s">
        <v>59</v>
      </c>
      <c r="B31" s="45" t="s">
        <v>60</v>
      </c>
      <c r="C31" s="45" t="s">
        <v>30</v>
      </c>
      <c r="D31" s="45" t="s">
        <v>25</v>
      </c>
      <c r="E31" s="45" t="s">
        <v>37</v>
      </c>
      <c r="F31" s="69">
        <f t="shared" si="0"/>
        <v>271.6</v>
      </c>
      <c r="G31" s="47"/>
      <c r="H31" s="48">
        <v>271.6</v>
      </c>
      <c r="I31" s="39"/>
      <c r="J31" s="40"/>
      <c r="K31" s="148">
        <v>210.8</v>
      </c>
      <c r="L31" s="148">
        <v>201.6</v>
      </c>
      <c r="M31" s="60"/>
    </row>
    <row r="32" spans="1:12" s="79" customFormat="1" ht="54.75">
      <c r="A32" s="75" t="s">
        <v>61</v>
      </c>
      <c r="B32" s="76" t="s">
        <v>62</v>
      </c>
      <c r="C32" s="76"/>
      <c r="D32" s="76"/>
      <c r="E32" s="76"/>
      <c r="F32" s="67">
        <f t="shared" si="0"/>
        <v>16533.399999999998</v>
      </c>
      <c r="G32" s="77">
        <f aca="true" t="shared" si="8" ref="G32:L32">SUM(G33,G37,G39,G41)</f>
        <v>16533.399999999998</v>
      </c>
      <c r="H32" s="77">
        <f t="shared" si="8"/>
        <v>0</v>
      </c>
      <c r="I32" s="78">
        <f t="shared" si="8"/>
        <v>0</v>
      </c>
      <c r="J32" s="77">
        <f t="shared" si="8"/>
        <v>0</v>
      </c>
      <c r="K32" s="77">
        <f t="shared" si="8"/>
        <v>15999.099999999999</v>
      </c>
      <c r="L32" s="77">
        <f t="shared" si="8"/>
        <v>24455</v>
      </c>
    </row>
    <row r="33" spans="1:12" s="79" customFormat="1" ht="54.75">
      <c r="A33" s="58" t="s">
        <v>63</v>
      </c>
      <c r="B33" s="80" t="s">
        <v>64</v>
      </c>
      <c r="C33" s="80"/>
      <c r="D33" s="80"/>
      <c r="E33" s="80"/>
      <c r="F33" s="69">
        <f t="shared" si="0"/>
        <v>16247.8</v>
      </c>
      <c r="G33" s="52">
        <f aca="true" t="shared" si="9" ref="G33:L33">G34+G35+G36</f>
        <v>16247.8</v>
      </c>
      <c r="H33" s="52">
        <f t="shared" si="9"/>
        <v>0</v>
      </c>
      <c r="I33" s="81">
        <f t="shared" si="9"/>
        <v>0</v>
      </c>
      <c r="J33" s="52">
        <f t="shared" si="9"/>
        <v>0</v>
      </c>
      <c r="K33" s="52">
        <f t="shared" si="9"/>
        <v>15713.499999999998</v>
      </c>
      <c r="L33" s="52">
        <f t="shared" si="9"/>
        <v>15852.4</v>
      </c>
    </row>
    <row r="34" spans="1:12" s="85" customFormat="1" ht="96">
      <c r="A34" s="58" t="s">
        <v>65</v>
      </c>
      <c r="B34" s="82" t="s">
        <v>66</v>
      </c>
      <c r="C34" s="80" t="s">
        <v>24</v>
      </c>
      <c r="D34" s="80" t="s">
        <v>67</v>
      </c>
      <c r="E34" s="80" t="s">
        <v>19</v>
      </c>
      <c r="F34" s="48">
        <f t="shared" si="0"/>
        <v>12427.5</v>
      </c>
      <c r="G34" s="48">
        <v>12427.6</v>
      </c>
      <c r="H34" s="48">
        <v>-100</v>
      </c>
      <c r="I34" s="39">
        <v>99.9</v>
      </c>
      <c r="J34" s="40"/>
      <c r="K34" s="83">
        <f>11893.3-0.1</f>
        <v>11893.199999999999</v>
      </c>
      <c r="L34" s="84">
        <f>12032.2-0.1</f>
        <v>12032.1</v>
      </c>
    </row>
    <row r="35" spans="1:12" s="85" customFormat="1" ht="123.75">
      <c r="A35" s="86" t="s">
        <v>68</v>
      </c>
      <c r="B35" s="82" t="s">
        <v>69</v>
      </c>
      <c r="C35" s="80" t="s">
        <v>24</v>
      </c>
      <c r="D35" s="80" t="s">
        <v>67</v>
      </c>
      <c r="E35" s="80" t="s">
        <v>19</v>
      </c>
      <c r="F35" s="48">
        <f t="shared" si="0"/>
        <v>3820.2999999999997</v>
      </c>
      <c r="G35" s="47">
        <f>191+3629.2</f>
        <v>3820.2</v>
      </c>
      <c r="H35" s="48">
        <v>100</v>
      </c>
      <c r="I35" s="39">
        <v>-99.9</v>
      </c>
      <c r="J35" s="40"/>
      <c r="K35" s="47">
        <f>191+3629.2+0.1</f>
        <v>3820.2999999999997</v>
      </c>
      <c r="L35" s="47">
        <f>191+3629.2+0.1</f>
        <v>3820.2999999999997</v>
      </c>
    </row>
    <row r="36" spans="1:12" s="79" customFormat="1" ht="123.75" hidden="1">
      <c r="A36" s="86" t="s">
        <v>70</v>
      </c>
      <c r="B36" s="82" t="s">
        <v>71</v>
      </c>
      <c r="C36" s="80" t="s">
        <v>24</v>
      </c>
      <c r="D36" s="80" t="s">
        <v>67</v>
      </c>
      <c r="E36" s="80" t="s">
        <v>19</v>
      </c>
      <c r="F36" s="69">
        <f t="shared" si="0"/>
        <v>0</v>
      </c>
      <c r="G36" s="47"/>
      <c r="H36" s="48"/>
      <c r="I36" s="39"/>
      <c r="J36" s="40"/>
      <c r="K36" s="87"/>
      <c r="L36" s="88"/>
    </row>
    <row r="37" spans="1:13" s="90" customFormat="1" ht="41.25">
      <c r="A37" s="58" t="s">
        <v>72</v>
      </c>
      <c r="B37" s="80" t="s">
        <v>73</v>
      </c>
      <c r="C37" s="80"/>
      <c r="D37" s="80"/>
      <c r="E37" s="80"/>
      <c r="F37" s="46">
        <f t="shared" si="0"/>
        <v>125</v>
      </c>
      <c r="G37" s="47">
        <f aca="true" t="shared" si="10" ref="G37:L37">G38</f>
        <v>125</v>
      </c>
      <c r="H37" s="48">
        <f t="shared" si="10"/>
        <v>0</v>
      </c>
      <c r="I37" s="39">
        <f t="shared" si="10"/>
        <v>0</v>
      </c>
      <c r="J37" s="40">
        <f t="shared" si="10"/>
        <v>0</v>
      </c>
      <c r="K37" s="47">
        <f t="shared" si="10"/>
        <v>125</v>
      </c>
      <c r="L37" s="47">
        <f t="shared" si="10"/>
        <v>125</v>
      </c>
      <c r="M37" s="89"/>
    </row>
    <row r="38" spans="1:13" s="92" customFormat="1" ht="69">
      <c r="A38" s="58" t="s">
        <v>74</v>
      </c>
      <c r="B38" s="82" t="s">
        <v>75</v>
      </c>
      <c r="C38" s="80" t="s">
        <v>24</v>
      </c>
      <c r="D38" s="80" t="s">
        <v>67</v>
      </c>
      <c r="E38" s="80" t="s">
        <v>19</v>
      </c>
      <c r="F38" s="52">
        <f t="shared" si="0"/>
        <v>125</v>
      </c>
      <c r="G38" s="47">
        <v>125</v>
      </c>
      <c r="H38" s="48">
        <v>0</v>
      </c>
      <c r="I38" s="39"/>
      <c r="J38" s="40"/>
      <c r="K38" s="83">
        <v>125</v>
      </c>
      <c r="L38" s="64">
        <v>125</v>
      </c>
      <c r="M38" s="91"/>
    </row>
    <row r="39" spans="1:13" s="90" customFormat="1" ht="69">
      <c r="A39" s="58" t="s">
        <v>76</v>
      </c>
      <c r="B39" s="80" t="s">
        <v>77</v>
      </c>
      <c r="C39" s="93"/>
      <c r="D39" s="80"/>
      <c r="E39" s="80"/>
      <c r="F39" s="69">
        <f t="shared" si="0"/>
        <v>160.6</v>
      </c>
      <c r="G39" s="47">
        <f aca="true" t="shared" si="11" ref="G39:L39">SUM(G40:G40)</f>
        <v>160.6</v>
      </c>
      <c r="H39" s="48">
        <f t="shared" si="11"/>
        <v>0</v>
      </c>
      <c r="I39" s="39">
        <f t="shared" si="11"/>
        <v>0</v>
      </c>
      <c r="J39" s="40">
        <f t="shared" si="11"/>
        <v>0</v>
      </c>
      <c r="K39" s="47">
        <f t="shared" si="11"/>
        <v>160.6</v>
      </c>
      <c r="L39" s="47">
        <f t="shared" si="11"/>
        <v>160.6</v>
      </c>
      <c r="M39" s="89"/>
    </row>
    <row r="40" spans="1:12" s="85" customFormat="1" ht="151.5">
      <c r="A40" s="58" t="s">
        <v>78</v>
      </c>
      <c r="B40" s="82" t="s">
        <v>79</v>
      </c>
      <c r="C40" s="93">
        <v>600</v>
      </c>
      <c r="D40" s="80" t="s">
        <v>67</v>
      </c>
      <c r="E40" s="80" t="s">
        <v>19</v>
      </c>
      <c r="F40" s="48">
        <f t="shared" si="0"/>
        <v>160.6</v>
      </c>
      <c r="G40" s="47">
        <v>160.6</v>
      </c>
      <c r="H40" s="48">
        <v>0</v>
      </c>
      <c r="I40" s="39"/>
      <c r="J40" s="40"/>
      <c r="K40" s="83">
        <v>160.6</v>
      </c>
      <c r="L40" s="83">
        <v>160.6</v>
      </c>
    </row>
    <row r="41" spans="1:12" s="85" customFormat="1" ht="41.25">
      <c r="A41" s="58" t="s">
        <v>80</v>
      </c>
      <c r="B41" s="80" t="s">
        <v>81</v>
      </c>
      <c r="C41" s="93"/>
      <c r="D41" s="80"/>
      <c r="E41" s="80"/>
      <c r="F41" s="52">
        <f t="shared" si="0"/>
        <v>0</v>
      </c>
      <c r="G41" s="48">
        <f aca="true" t="shared" si="12" ref="G41:L41">G42</f>
        <v>0</v>
      </c>
      <c r="H41" s="48">
        <f t="shared" si="12"/>
        <v>0</v>
      </c>
      <c r="I41" s="39">
        <f t="shared" si="12"/>
        <v>0</v>
      </c>
      <c r="J41" s="48">
        <f t="shared" si="12"/>
        <v>0</v>
      </c>
      <c r="K41" s="52">
        <f t="shared" si="12"/>
        <v>0</v>
      </c>
      <c r="L41" s="52">
        <f t="shared" si="12"/>
        <v>8317</v>
      </c>
    </row>
    <row r="42" spans="1:12" s="79" customFormat="1" ht="123.75">
      <c r="A42" s="58" t="s">
        <v>82</v>
      </c>
      <c r="B42" s="82" t="s">
        <v>83</v>
      </c>
      <c r="C42" s="80" t="s">
        <v>24</v>
      </c>
      <c r="D42" s="80" t="s">
        <v>67</v>
      </c>
      <c r="E42" s="80" t="s">
        <v>19</v>
      </c>
      <c r="F42" s="52">
        <f t="shared" si="0"/>
        <v>0</v>
      </c>
      <c r="G42" s="47">
        <v>0</v>
      </c>
      <c r="H42" s="48">
        <v>0</v>
      </c>
      <c r="I42" s="39"/>
      <c r="J42" s="40"/>
      <c r="K42" s="83">
        <v>0</v>
      </c>
      <c r="L42" s="83">
        <v>8317</v>
      </c>
    </row>
    <row r="43" spans="1:12" s="60" customFormat="1" ht="54.75">
      <c r="A43" s="75" t="s">
        <v>84</v>
      </c>
      <c r="B43" s="76" t="s">
        <v>25</v>
      </c>
      <c r="C43" s="94"/>
      <c r="D43" s="80"/>
      <c r="E43" s="76"/>
      <c r="F43" s="67">
        <f t="shared" si="0"/>
        <v>1091.5</v>
      </c>
      <c r="G43" s="27">
        <f>G44+G46+G48</f>
        <v>1091.5</v>
      </c>
      <c r="H43" s="28">
        <f>H44+H46+H48</f>
        <v>0</v>
      </c>
      <c r="I43" s="29"/>
      <c r="J43" s="30"/>
      <c r="K43" s="27">
        <f>K44+K46+K48</f>
        <v>1096.1</v>
      </c>
      <c r="L43" s="27">
        <f>L44+L46+L48</f>
        <v>1100.8999999999999</v>
      </c>
    </row>
    <row r="44" spans="1:12" s="60" customFormat="1" ht="69">
      <c r="A44" s="95" t="s">
        <v>85</v>
      </c>
      <c r="B44" s="80" t="s">
        <v>86</v>
      </c>
      <c r="C44" s="80"/>
      <c r="D44" s="80"/>
      <c r="E44" s="80"/>
      <c r="F44" s="69">
        <f t="shared" si="0"/>
        <v>243.8</v>
      </c>
      <c r="G44" s="47">
        <f aca="true" t="shared" si="13" ref="G44:L44">G45</f>
        <v>243.8</v>
      </c>
      <c r="H44" s="48">
        <f t="shared" si="13"/>
        <v>0</v>
      </c>
      <c r="I44" s="39">
        <f t="shared" si="13"/>
        <v>0</v>
      </c>
      <c r="J44" s="40">
        <f t="shared" si="13"/>
        <v>0</v>
      </c>
      <c r="K44" s="47">
        <f t="shared" si="13"/>
        <v>248.4</v>
      </c>
      <c r="L44" s="47">
        <f t="shared" si="13"/>
        <v>253.2</v>
      </c>
    </row>
    <row r="45" spans="1:12" s="85" customFormat="1" ht="54.75">
      <c r="A45" s="58" t="s">
        <v>87</v>
      </c>
      <c r="B45" s="82" t="s">
        <v>88</v>
      </c>
      <c r="C45" s="80" t="s">
        <v>30</v>
      </c>
      <c r="D45" s="80" t="s">
        <v>19</v>
      </c>
      <c r="E45" s="80" t="s">
        <v>62</v>
      </c>
      <c r="F45" s="48">
        <f t="shared" si="0"/>
        <v>243.8</v>
      </c>
      <c r="G45" s="47">
        <v>243.8</v>
      </c>
      <c r="H45" s="48">
        <v>0</v>
      </c>
      <c r="I45" s="39"/>
      <c r="J45" s="40"/>
      <c r="K45" s="84">
        <v>248.4</v>
      </c>
      <c r="L45" s="84">
        <v>253.2</v>
      </c>
    </row>
    <row r="46" spans="1:12" s="79" customFormat="1" ht="41.25">
      <c r="A46" s="96" t="s">
        <v>89</v>
      </c>
      <c r="B46" s="97" t="s">
        <v>90</v>
      </c>
      <c r="C46" s="97"/>
      <c r="D46" s="97"/>
      <c r="E46" s="97"/>
      <c r="F46" s="46">
        <f t="shared" si="0"/>
        <v>250</v>
      </c>
      <c r="G46" s="47">
        <f aca="true" t="shared" si="14" ref="G46:L46">G47</f>
        <v>250</v>
      </c>
      <c r="H46" s="48">
        <f t="shared" si="14"/>
        <v>0</v>
      </c>
      <c r="I46" s="39">
        <f t="shared" si="14"/>
        <v>0</v>
      </c>
      <c r="J46" s="40">
        <f t="shared" si="14"/>
        <v>0</v>
      </c>
      <c r="K46" s="49">
        <f t="shared" si="14"/>
        <v>250</v>
      </c>
      <c r="L46" s="49">
        <f t="shared" si="14"/>
        <v>250</v>
      </c>
    </row>
    <row r="47" spans="1:12" s="79" customFormat="1" ht="96">
      <c r="A47" s="96" t="s">
        <v>91</v>
      </c>
      <c r="B47" s="98" t="s">
        <v>92</v>
      </c>
      <c r="C47" s="97" t="s">
        <v>30</v>
      </c>
      <c r="D47" s="97" t="s">
        <v>19</v>
      </c>
      <c r="E47" s="97" t="s">
        <v>93</v>
      </c>
      <c r="F47" s="46">
        <f t="shared" si="0"/>
        <v>250</v>
      </c>
      <c r="G47" s="47">
        <v>250</v>
      </c>
      <c r="H47" s="48">
        <v>0</v>
      </c>
      <c r="I47" s="39"/>
      <c r="J47" s="40"/>
      <c r="K47" s="99">
        <v>250</v>
      </c>
      <c r="L47" s="99">
        <v>250</v>
      </c>
    </row>
    <row r="48" spans="1:12" s="79" customFormat="1" ht="27">
      <c r="A48" s="58" t="s">
        <v>94</v>
      </c>
      <c r="B48" s="80" t="s">
        <v>95</v>
      </c>
      <c r="C48" s="80"/>
      <c r="D48" s="80"/>
      <c r="E48" s="80"/>
      <c r="F48" s="69">
        <f t="shared" si="0"/>
        <v>597.6999999999999</v>
      </c>
      <c r="G48" s="47">
        <f>G49+G50</f>
        <v>597.6999999999999</v>
      </c>
      <c r="H48" s="48">
        <f>H49+H50</f>
        <v>0</v>
      </c>
      <c r="I48" s="39">
        <f>I49+I50</f>
        <v>0</v>
      </c>
      <c r="J48" s="40">
        <f>J49+J50</f>
        <v>0</v>
      </c>
      <c r="K48" s="47">
        <f>K49+K50</f>
        <v>597.6999999999999</v>
      </c>
      <c r="L48" s="47">
        <f>SUM(L49:L50)</f>
        <v>597.6999999999999</v>
      </c>
    </row>
    <row r="49" spans="1:12" s="85" customFormat="1" ht="41.25">
      <c r="A49" s="58" t="s">
        <v>96</v>
      </c>
      <c r="B49" s="82" t="s">
        <v>97</v>
      </c>
      <c r="C49" s="80" t="s">
        <v>98</v>
      </c>
      <c r="D49" s="80" t="s">
        <v>99</v>
      </c>
      <c r="E49" s="80" t="s">
        <v>19</v>
      </c>
      <c r="F49" s="48">
        <f t="shared" si="0"/>
        <v>591.8</v>
      </c>
      <c r="G49" s="47">
        <v>591.8</v>
      </c>
      <c r="H49" s="48">
        <v>0</v>
      </c>
      <c r="I49" s="39"/>
      <c r="J49" s="40"/>
      <c r="K49" s="84">
        <v>591.8</v>
      </c>
      <c r="L49" s="84">
        <v>591.8</v>
      </c>
    </row>
    <row r="50" spans="1:12" s="85" customFormat="1" ht="41.25">
      <c r="A50" s="58" t="s">
        <v>100</v>
      </c>
      <c r="B50" s="82" t="s">
        <v>97</v>
      </c>
      <c r="C50" s="80" t="s">
        <v>30</v>
      </c>
      <c r="D50" s="80" t="s">
        <v>99</v>
      </c>
      <c r="E50" s="80" t="s">
        <v>19</v>
      </c>
      <c r="F50" s="48">
        <f t="shared" si="0"/>
        <v>5.9</v>
      </c>
      <c r="G50" s="47">
        <v>5.9</v>
      </c>
      <c r="H50" s="48">
        <v>0</v>
      </c>
      <c r="I50" s="39"/>
      <c r="J50" s="40"/>
      <c r="K50" s="84">
        <v>5.9</v>
      </c>
      <c r="L50" s="84">
        <v>5.9</v>
      </c>
    </row>
    <row r="51" spans="1:12" s="79" customFormat="1" ht="110.25">
      <c r="A51" s="100" t="s">
        <v>101</v>
      </c>
      <c r="B51" s="76" t="s">
        <v>56</v>
      </c>
      <c r="C51" s="101"/>
      <c r="D51" s="76"/>
      <c r="E51" s="101"/>
      <c r="F51" s="67">
        <f t="shared" si="0"/>
        <v>11006.9</v>
      </c>
      <c r="G51" s="102">
        <f aca="true" t="shared" si="15" ref="G51:L51">G52+G58</f>
        <v>11006.9</v>
      </c>
      <c r="H51" s="103">
        <f t="shared" si="15"/>
        <v>0</v>
      </c>
      <c r="I51" s="104">
        <f t="shared" si="15"/>
        <v>0</v>
      </c>
      <c r="J51" s="105">
        <f t="shared" si="15"/>
        <v>0</v>
      </c>
      <c r="K51" s="102">
        <f t="shared" si="15"/>
        <v>10995.3</v>
      </c>
      <c r="L51" s="103">
        <f t="shared" si="15"/>
        <v>11044.9</v>
      </c>
    </row>
    <row r="52" spans="1:12" s="79" customFormat="1" ht="54.75">
      <c r="A52" s="106" t="s">
        <v>102</v>
      </c>
      <c r="B52" s="80" t="s">
        <v>103</v>
      </c>
      <c r="C52" s="107"/>
      <c r="D52" s="80"/>
      <c r="E52" s="107"/>
      <c r="F52" s="69">
        <f t="shared" si="0"/>
        <v>10834.1</v>
      </c>
      <c r="G52" s="108">
        <f aca="true" t="shared" si="16" ref="G52:L52">G53+G54+G55+G56+G57</f>
        <v>10834.1</v>
      </c>
      <c r="H52" s="109">
        <f t="shared" si="16"/>
        <v>0</v>
      </c>
      <c r="I52" s="110">
        <f t="shared" si="16"/>
        <v>0</v>
      </c>
      <c r="J52" s="111">
        <f t="shared" si="16"/>
        <v>0</v>
      </c>
      <c r="K52" s="108">
        <f t="shared" si="16"/>
        <v>10822.5</v>
      </c>
      <c r="L52" s="109">
        <f t="shared" si="16"/>
        <v>10872.1</v>
      </c>
    </row>
    <row r="53" spans="1:12" s="79" customFormat="1" ht="54.75">
      <c r="A53" s="106" t="s">
        <v>104</v>
      </c>
      <c r="B53" s="82" t="s">
        <v>105</v>
      </c>
      <c r="C53" s="80" t="s">
        <v>30</v>
      </c>
      <c r="D53" s="80" t="s">
        <v>19</v>
      </c>
      <c r="E53" s="80" t="s">
        <v>37</v>
      </c>
      <c r="F53" s="69">
        <f t="shared" si="0"/>
        <v>12.1</v>
      </c>
      <c r="G53" s="112">
        <v>12.1</v>
      </c>
      <c r="H53" s="112">
        <v>0</v>
      </c>
      <c r="I53" s="113"/>
      <c r="J53" s="114"/>
      <c r="K53" s="84">
        <v>12.1</v>
      </c>
      <c r="L53" s="84">
        <v>12.1</v>
      </c>
    </row>
    <row r="54" spans="1:12" s="79" customFormat="1" ht="54.75" hidden="1">
      <c r="A54" s="106" t="s">
        <v>104</v>
      </c>
      <c r="B54" s="115" t="s">
        <v>105</v>
      </c>
      <c r="C54" s="116" t="s">
        <v>30</v>
      </c>
      <c r="D54" s="117" t="s">
        <v>19</v>
      </c>
      <c r="E54" s="116" t="s">
        <v>62</v>
      </c>
      <c r="F54" s="69">
        <f t="shared" si="0"/>
        <v>0</v>
      </c>
      <c r="G54" s="47">
        <v>0</v>
      </c>
      <c r="H54" s="48">
        <v>0</v>
      </c>
      <c r="I54" s="39"/>
      <c r="J54" s="40"/>
      <c r="K54" s="118"/>
      <c r="L54" s="118"/>
    </row>
    <row r="55" spans="1:12" s="79" customFormat="1" ht="110.25" hidden="1">
      <c r="A55" s="119" t="s">
        <v>106</v>
      </c>
      <c r="B55" s="115" t="s">
        <v>107</v>
      </c>
      <c r="C55" s="120" t="s">
        <v>108</v>
      </c>
      <c r="D55" s="117" t="s">
        <v>19</v>
      </c>
      <c r="E55" s="117" t="s">
        <v>93</v>
      </c>
      <c r="F55" s="69">
        <f t="shared" si="0"/>
        <v>0</v>
      </c>
      <c r="G55" s="52"/>
      <c r="H55" s="48"/>
      <c r="I55" s="39"/>
      <c r="J55" s="40"/>
      <c r="K55" s="118"/>
      <c r="L55" s="118"/>
    </row>
    <row r="56" spans="1:12" s="85" customFormat="1" ht="110.25">
      <c r="A56" s="95" t="s">
        <v>109</v>
      </c>
      <c r="B56" s="82" t="s">
        <v>110</v>
      </c>
      <c r="C56" s="59" t="s">
        <v>108</v>
      </c>
      <c r="D56" s="80" t="s">
        <v>19</v>
      </c>
      <c r="E56" s="80" t="s">
        <v>93</v>
      </c>
      <c r="F56" s="52">
        <f t="shared" si="0"/>
        <v>9277</v>
      </c>
      <c r="G56" s="52">
        <v>9277</v>
      </c>
      <c r="H56" s="48">
        <v>0</v>
      </c>
      <c r="I56" s="39"/>
      <c r="J56" s="40"/>
      <c r="K56" s="83">
        <v>9277</v>
      </c>
      <c r="L56" s="83">
        <v>9277</v>
      </c>
    </row>
    <row r="57" spans="1:12" s="85" customFormat="1" ht="69">
      <c r="A57" s="95" t="s">
        <v>111</v>
      </c>
      <c r="B57" s="82" t="s">
        <v>112</v>
      </c>
      <c r="C57" s="59" t="s">
        <v>30</v>
      </c>
      <c r="D57" s="80" t="s">
        <v>19</v>
      </c>
      <c r="E57" s="80" t="s">
        <v>93</v>
      </c>
      <c r="F57" s="52">
        <f t="shared" si="0"/>
        <v>1545</v>
      </c>
      <c r="G57" s="83">
        <v>1545</v>
      </c>
      <c r="H57" s="112">
        <v>0</v>
      </c>
      <c r="I57" s="113"/>
      <c r="J57" s="114"/>
      <c r="K57" s="84">
        <v>1533.4</v>
      </c>
      <c r="L57" s="83">
        <v>1583</v>
      </c>
    </row>
    <row r="58" spans="1:12" s="79" customFormat="1" ht="27">
      <c r="A58" s="106" t="s">
        <v>113</v>
      </c>
      <c r="B58" s="80" t="s">
        <v>114</v>
      </c>
      <c r="C58" s="59"/>
      <c r="D58" s="80"/>
      <c r="E58" s="121"/>
      <c r="F58" s="69">
        <f t="shared" si="0"/>
        <v>172.8</v>
      </c>
      <c r="G58" s="112">
        <f aca="true" t="shared" si="17" ref="G58:L58">G59</f>
        <v>172.8</v>
      </c>
      <c r="H58" s="112">
        <f t="shared" si="17"/>
        <v>0</v>
      </c>
      <c r="I58" s="113">
        <f t="shared" si="17"/>
        <v>0</v>
      </c>
      <c r="J58" s="114">
        <f t="shared" si="17"/>
        <v>0</v>
      </c>
      <c r="K58" s="112">
        <f t="shared" si="17"/>
        <v>172.8</v>
      </c>
      <c r="L58" s="112">
        <f t="shared" si="17"/>
        <v>172.8</v>
      </c>
    </row>
    <row r="59" spans="1:12" s="85" customFormat="1" ht="41.25">
      <c r="A59" s="58" t="s">
        <v>115</v>
      </c>
      <c r="B59" s="82" t="s">
        <v>116</v>
      </c>
      <c r="C59" s="59" t="s">
        <v>117</v>
      </c>
      <c r="D59" s="80" t="s">
        <v>19</v>
      </c>
      <c r="E59" s="80" t="s">
        <v>93</v>
      </c>
      <c r="F59" s="48">
        <f t="shared" si="0"/>
        <v>172.8</v>
      </c>
      <c r="G59" s="48">
        <v>172.8</v>
      </c>
      <c r="H59" s="48">
        <v>0</v>
      </c>
      <c r="I59" s="39"/>
      <c r="J59" s="40"/>
      <c r="K59" s="84">
        <v>172.8</v>
      </c>
      <c r="L59" s="84">
        <v>172.8</v>
      </c>
    </row>
    <row r="60" spans="1:12" s="79" customFormat="1" ht="54.75">
      <c r="A60" s="122" t="s">
        <v>118</v>
      </c>
      <c r="B60" s="76" t="s">
        <v>119</v>
      </c>
      <c r="C60" s="80"/>
      <c r="D60" s="80"/>
      <c r="E60" s="80"/>
      <c r="F60" s="67">
        <f t="shared" si="0"/>
        <v>304.1</v>
      </c>
      <c r="G60" s="27">
        <f aca="true" t="shared" si="18" ref="G60:L61">G61</f>
        <v>304.1</v>
      </c>
      <c r="H60" s="28">
        <f t="shared" si="18"/>
        <v>0</v>
      </c>
      <c r="I60" s="29">
        <f t="shared" si="18"/>
        <v>0</v>
      </c>
      <c r="J60" s="30">
        <f t="shared" si="18"/>
        <v>0</v>
      </c>
      <c r="K60" s="27">
        <f t="shared" si="18"/>
        <v>304.1</v>
      </c>
      <c r="L60" s="27">
        <f t="shared" si="18"/>
        <v>304.1</v>
      </c>
    </row>
    <row r="61" spans="1:12" s="79" customFormat="1" ht="123.75">
      <c r="A61" s="123" t="s">
        <v>120</v>
      </c>
      <c r="B61" s="80" t="s">
        <v>121</v>
      </c>
      <c r="C61" s="80"/>
      <c r="D61" s="80"/>
      <c r="E61" s="80"/>
      <c r="F61" s="69">
        <f t="shared" si="0"/>
        <v>304.1</v>
      </c>
      <c r="G61" s="47">
        <f t="shared" si="18"/>
        <v>304.1</v>
      </c>
      <c r="H61" s="48">
        <f t="shared" si="18"/>
        <v>0</v>
      </c>
      <c r="I61" s="39">
        <f t="shared" si="18"/>
        <v>0</v>
      </c>
      <c r="J61" s="40">
        <f t="shared" si="18"/>
        <v>0</v>
      </c>
      <c r="K61" s="47">
        <f t="shared" si="18"/>
        <v>304.1</v>
      </c>
      <c r="L61" s="47">
        <f t="shared" si="18"/>
        <v>304.1</v>
      </c>
    </row>
    <row r="62" spans="1:12" s="85" customFormat="1" ht="54.75">
      <c r="A62" s="58" t="s">
        <v>122</v>
      </c>
      <c r="B62" s="82" t="s">
        <v>123</v>
      </c>
      <c r="C62" s="80" t="s">
        <v>30</v>
      </c>
      <c r="D62" s="80" t="s">
        <v>37</v>
      </c>
      <c r="E62" s="80" t="s">
        <v>99</v>
      </c>
      <c r="F62" s="48">
        <f t="shared" si="0"/>
        <v>304.1</v>
      </c>
      <c r="G62" s="47">
        <v>304.1</v>
      </c>
      <c r="H62" s="48">
        <v>0</v>
      </c>
      <c r="I62" s="39"/>
      <c r="J62" s="40"/>
      <c r="K62" s="84">
        <v>304.1</v>
      </c>
      <c r="L62" s="84">
        <v>304.1</v>
      </c>
    </row>
    <row r="63" spans="1:12" s="124" customFormat="1" ht="14.25">
      <c r="A63" s="75" t="s">
        <v>124</v>
      </c>
      <c r="B63" s="76">
        <v>99</v>
      </c>
      <c r="C63" s="94"/>
      <c r="D63" s="76"/>
      <c r="E63" s="76"/>
      <c r="F63" s="67">
        <f t="shared" si="0"/>
        <v>4434.062</v>
      </c>
      <c r="G63" s="28">
        <f aca="true" t="shared" si="19" ref="G63:L63">G64</f>
        <v>4141.4349999999995</v>
      </c>
      <c r="H63" s="28">
        <f t="shared" si="19"/>
        <v>-241.60000000000002</v>
      </c>
      <c r="I63" s="29">
        <f t="shared" si="19"/>
        <v>534.227</v>
      </c>
      <c r="J63" s="30">
        <f t="shared" si="19"/>
        <v>0</v>
      </c>
      <c r="K63" s="77">
        <f t="shared" si="19"/>
        <v>3721.399999999999</v>
      </c>
      <c r="L63" s="77">
        <f t="shared" si="19"/>
        <v>3449.2999999999993</v>
      </c>
    </row>
    <row r="64" spans="1:12" s="124" customFormat="1" ht="27">
      <c r="A64" s="125" t="s">
        <v>125</v>
      </c>
      <c r="B64" s="80">
        <v>999</v>
      </c>
      <c r="C64" s="93"/>
      <c r="D64" s="80"/>
      <c r="E64" s="80"/>
      <c r="F64" s="69">
        <f t="shared" si="0"/>
        <v>4434.062</v>
      </c>
      <c r="G64" s="48">
        <f aca="true" t="shared" si="20" ref="G64:L64">SUM(G65:G83)</f>
        <v>4141.4349999999995</v>
      </c>
      <c r="H64" s="48">
        <f t="shared" si="20"/>
        <v>-241.60000000000002</v>
      </c>
      <c r="I64" s="39">
        <f t="shared" si="20"/>
        <v>534.227</v>
      </c>
      <c r="J64" s="40">
        <f t="shared" si="20"/>
        <v>0</v>
      </c>
      <c r="K64" s="48">
        <f t="shared" si="20"/>
        <v>3721.399999999999</v>
      </c>
      <c r="L64" s="48">
        <f t="shared" si="20"/>
        <v>3449.2999999999993</v>
      </c>
    </row>
    <row r="65" spans="1:12" s="42" customFormat="1" ht="110.25">
      <c r="A65" s="58" t="s">
        <v>126</v>
      </c>
      <c r="B65" s="82" t="s">
        <v>127</v>
      </c>
      <c r="C65" s="80" t="s">
        <v>108</v>
      </c>
      <c r="D65" s="80" t="s">
        <v>19</v>
      </c>
      <c r="E65" s="80" t="s">
        <v>62</v>
      </c>
      <c r="F65" s="48">
        <f t="shared" si="0"/>
        <v>977.3</v>
      </c>
      <c r="G65" s="47">
        <v>967.3</v>
      </c>
      <c r="H65" s="48">
        <v>10</v>
      </c>
      <c r="I65" s="39"/>
      <c r="J65" s="40"/>
      <c r="K65" s="83">
        <v>967.3</v>
      </c>
      <c r="L65" s="83">
        <v>967.3</v>
      </c>
    </row>
    <row r="66" spans="1:12" s="85" customFormat="1" ht="82.5">
      <c r="A66" s="58" t="s">
        <v>128</v>
      </c>
      <c r="B66" s="82" t="s">
        <v>129</v>
      </c>
      <c r="C66" s="93">
        <v>100</v>
      </c>
      <c r="D66" s="80" t="s">
        <v>19</v>
      </c>
      <c r="E66" s="80" t="s">
        <v>62</v>
      </c>
      <c r="F66" s="48">
        <f t="shared" si="0"/>
        <v>1183.6</v>
      </c>
      <c r="G66" s="47">
        <v>1163.6</v>
      </c>
      <c r="H66" s="48">
        <v>20</v>
      </c>
      <c r="I66" s="39"/>
      <c r="J66" s="40"/>
      <c r="K66" s="84">
        <v>1163.6</v>
      </c>
      <c r="L66" s="84">
        <v>1163.6</v>
      </c>
    </row>
    <row r="67" spans="1:12" s="85" customFormat="1" ht="96">
      <c r="A67" s="58" t="s">
        <v>130</v>
      </c>
      <c r="B67" s="82" t="s">
        <v>131</v>
      </c>
      <c r="C67" s="93">
        <v>500</v>
      </c>
      <c r="D67" s="80" t="s">
        <v>19</v>
      </c>
      <c r="E67" s="80" t="s">
        <v>62</v>
      </c>
      <c r="F67" s="48">
        <f t="shared" si="0"/>
        <v>964.6</v>
      </c>
      <c r="G67" s="47">
        <v>964.6</v>
      </c>
      <c r="H67" s="48">
        <v>0</v>
      </c>
      <c r="I67" s="39"/>
      <c r="J67" s="40"/>
      <c r="K67" s="84">
        <v>964.6</v>
      </c>
      <c r="L67" s="84">
        <v>964.6</v>
      </c>
    </row>
    <row r="68" spans="1:12" s="85" customFormat="1" ht="54.75">
      <c r="A68" s="58" t="s">
        <v>132</v>
      </c>
      <c r="B68" s="80" t="s">
        <v>133</v>
      </c>
      <c r="C68" s="93">
        <v>200</v>
      </c>
      <c r="D68" s="80" t="s">
        <v>19</v>
      </c>
      <c r="E68" s="80" t="s">
        <v>134</v>
      </c>
      <c r="F68" s="48">
        <f t="shared" si="0"/>
        <v>296.652</v>
      </c>
      <c r="G68" s="47"/>
      <c r="H68" s="48"/>
      <c r="I68" s="39">
        <v>296.652</v>
      </c>
      <c r="J68" s="40"/>
      <c r="K68" s="83">
        <v>0</v>
      </c>
      <c r="L68" s="83">
        <v>0</v>
      </c>
    </row>
    <row r="69" spans="1:12" s="91" customFormat="1" ht="41.25">
      <c r="A69" s="58" t="s">
        <v>135</v>
      </c>
      <c r="B69" s="82" t="s">
        <v>136</v>
      </c>
      <c r="C69" s="93">
        <v>800</v>
      </c>
      <c r="D69" s="80" t="s">
        <v>19</v>
      </c>
      <c r="E69" s="80" t="s">
        <v>119</v>
      </c>
      <c r="F69" s="48">
        <f t="shared" si="0"/>
        <v>68.6</v>
      </c>
      <c r="G69" s="47">
        <v>68.6</v>
      </c>
      <c r="H69" s="48">
        <v>0</v>
      </c>
      <c r="I69" s="39"/>
      <c r="J69" s="40"/>
      <c r="K69" s="84">
        <v>68.6</v>
      </c>
      <c r="L69" s="84">
        <v>68.6</v>
      </c>
    </row>
    <row r="70" spans="1:12" s="85" customFormat="1" ht="96">
      <c r="A70" s="58" t="s">
        <v>137</v>
      </c>
      <c r="B70" s="82" t="s">
        <v>138</v>
      </c>
      <c r="C70" s="80" t="s">
        <v>108</v>
      </c>
      <c r="D70" s="80" t="s">
        <v>32</v>
      </c>
      <c r="E70" s="80" t="s">
        <v>37</v>
      </c>
      <c r="F70" s="48">
        <f t="shared" si="0"/>
        <v>189.6</v>
      </c>
      <c r="G70" s="47">
        <v>189.6</v>
      </c>
      <c r="H70" s="48">
        <v>0</v>
      </c>
      <c r="I70" s="39"/>
      <c r="J70" s="40"/>
      <c r="K70" s="84">
        <v>189.6</v>
      </c>
      <c r="L70" s="84">
        <v>189.6</v>
      </c>
    </row>
    <row r="71" spans="1:12" s="85" customFormat="1" ht="82.5">
      <c r="A71" s="62" t="s">
        <v>162</v>
      </c>
      <c r="B71" s="82" t="s">
        <v>138</v>
      </c>
      <c r="C71" s="80" t="s">
        <v>30</v>
      </c>
      <c r="D71" s="80" t="s">
        <v>32</v>
      </c>
      <c r="E71" s="80" t="s">
        <v>37</v>
      </c>
      <c r="F71" s="48">
        <f t="shared" si="0"/>
        <v>9.5</v>
      </c>
      <c r="G71" s="47">
        <v>9.5</v>
      </c>
      <c r="H71" s="48">
        <v>0</v>
      </c>
      <c r="I71" s="39"/>
      <c r="J71" s="40"/>
      <c r="K71" s="83">
        <v>14</v>
      </c>
      <c r="L71" s="84">
        <v>27.9</v>
      </c>
    </row>
    <row r="72" spans="1:12" s="79" customFormat="1" ht="69" hidden="1">
      <c r="A72" s="119" t="s">
        <v>139</v>
      </c>
      <c r="B72" s="126" t="s">
        <v>140</v>
      </c>
      <c r="C72" s="120" t="s">
        <v>141</v>
      </c>
      <c r="D72" s="120" t="s">
        <v>25</v>
      </c>
      <c r="E72" s="120" t="s">
        <v>19</v>
      </c>
      <c r="F72" s="69">
        <f t="shared" si="0"/>
        <v>0</v>
      </c>
      <c r="G72" s="127">
        <v>0</v>
      </c>
      <c r="H72" s="40">
        <v>0</v>
      </c>
      <c r="I72" s="39"/>
      <c r="J72" s="40"/>
      <c r="K72" s="118"/>
      <c r="L72" s="118"/>
    </row>
    <row r="73" spans="1:12" s="79" customFormat="1" ht="69" hidden="1">
      <c r="A73" s="128" t="s">
        <v>142</v>
      </c>
      <c r="B73" s="115" t="s">
        <v>143</v>
      </c>
      <c r="C73" s="129">
        <v>800</v>
      </c>
      <c r="D73" s="117" t="s">
        <v>62</v>
      </c>
      <c r="E73" s="117" t="s">
        <v>19</v>
      </c>
      <c r="F73" s="69">
        <f t="shared" si="0"/>
        <v>0</v>
      </c>
      <c r="G73" s="47"/>
      <c r="H73" s="48"/>
      <c r="I73" s="39"/>
      <c r="J73" s="40"/>
      <c r="K73" s="130"/>
      <c r="L73" s="130"/>
    </row>
    <row r="74" spans="1:12" s="79" customFormat="1" ht="69" hidden="1">
      <c r="A74" s="128" t="s">
        <v>142</v>
      </c>
      <c r="B74" s="115" t="s">
        <v>143</v>
      </c>
      <c r="C74" s="129">
        <v>800</v>
      </c>
      <c r="D74" s="117" t="s">
        <v>62</v>
      </c>
      <c r="E74" s="117" t="s">
        <v>144</v>
      </c>
      <c r="F74" s="69">
        <f t="shared" si="0"/>
        <v>0</v>
      </c>
      <c r="G74" s="131">
        <v>0</v>
      </c>
      <c r="H74" s="48">
        <v>0</v>
      </c>
      <c r="I74" s="39"/>
      <c r="J74" s="40"/>
      <c r="K74" s="130">
        <v>0</v>
      </c>
      <c r="L74" s="130">
        <v>0</v>
      </c>
    </row>
    <row r="75" spans="1:13" s="33" customFormat="1" ht="75" customHeight="1" hidden="1">
      <c r="A75" s="96" t="s">
        <v>59</v>
      </c>
      <c r="B75" s="97" t="s">
        <v>145</v>
      </c>
      <c r="C75" s="132">
        <v>200</v>
      </c>
      <c r="D75" s="97" t="s">
        <v>25</v>
      </c>
      <c r="E75" s="97" t="s">
        <v>37</v>
      </c>
      <c r="F75" s="69">
        <f t="shared" si="0"/>
        <v>0</v>
      </c>
      <c r="G75" s="47">
        <v>271.6</v>
      </c>
      <c r="H75" s="48">
        <v>-271.6</v>
      </c>
      <c r="I75" s="39"/>
      <c r="J75" s="40"/>
      <c r="K75" s="133">
        <v>0</v>
      </c>
      <c r="L75" s="99">
        <v>0</v>
      </c>
      <c r="M75" s="32"/>
    </row>
    <row r="76" spans="1:13" s="33" customFormat="1" ht="82.5">
      <c r="A76" s="134" t="s">
        <v>146</v>
      </c>
      <c r="B76" s="135" t="s">
        <v>147</v>
      </c>
      <c r="C76" s="132">
        <v>200</v>
      </c>
      <c r="D76" s="97" t="s">
        <v>25</v>
      </c>
      <c r="E76" s="97" t="s">
        <v>37</v>
      </c>
      <c r="F76" s="69">
        <f t="shared" si="0"/>
        <v>134.832</v>
      </c>
      <c r="G76" s="47"/>
      <c r="H76" s="48"/>
      <c r="I76" s="39">
        <v>134.832</v>
      </c>
      <c r="J76" s="40"/>
      <c r="K76" s="99">
        <v>0</v>
      </c>
      <c r="L76" s="99">
        <v>0</v>
      </c>
      <c r="M76" s="32"/>
    </row>
    <row r="77" spans="1:12" s="85" customFormat="1" ht="69">
      <c r="A77" s="58" t="s">
        <v>74</v>
      </c>
      <c r="B77" s="82" t="s">
        <v>148</v>
      </c>
      <c r="C77" s="80" t="s">
        <v>24</v>
      </c>
      <c r="D77" s="80" t="s">
        <v>134</v>
      </c>
      <c r="E77" s="80" t="s">
        <v>134</v>
      </c>
      <c r="F77" s="52">
        <f t="shared" si="0"/>
        <v>40</v>
      </c>
      <c r="G77" s="47">
        <v>40</v>
      </c>
      <c r="H77" s="48">
        <v>0</v>
      </c>
      <c r="I77" s="39"/>
      <c r="J77" s="40"/>
      <c r="K77" s="83">
        <v>40</v>
      </c>
      <c r="L77" s="83">
        <v>40</v>
      </c>
    </row>
    <row r="78" spans="1:12" s="136" customFormat="1" ht="27" hidden="1">
      <c r="A78" s="128" t="s">
        <v>149</v>
      </c>
      <c r="B78" s="115" t="s">
        <v>150</v>
      </c>
      <c r="C78" s="129">
        <v>500</v>
      </c>
      <c r="D78" s="117" t="s">
        <v>99</v>
      </c>
      <c r="E78" s="117" t="s">
        <v>37</v>
      </c>
      <c r="F78" s="69">
        <f t="shared" si="0"/>
        <v>0</v>
      </c>
      <c r="G78" s="47">
        <v>0</v>
      </c>
      <c r="H78" s="48">
        <v>0</v>
      </c>
      <c r="I78" s="39"/>
      <c r="J78" s="40"/>
      <c r="K78" s="118"/>
      <c r="L78" s="118"/>
    </row>
    <row r="79" spans="1:12" s="136" customFormat="1" ht="41.25" hidden="1">
      <c r="A79" s="128" t="s">
        <v>151</v>
      </c>
      <c r="B79" s="115" t="s">
        <v>152</v>
      </c>
      <c r="C79" s="129">
        <v>500</v>
      </c>
      <c r="D79" s="117" t="s">
        <v>99</v>
      </c>
      <c r="E79" s="117" t="s">
        <v>37</v>
      </c>
      <c r="F79" s="69">
        <f t="shared" si="0"/>
        <v>0</v>
      </c>
      <c r="G79" s="131"/>
      <c r="H79" s="48"/>
      <c r="I79" s="39"/>
      <c r="J79" s="40"/>
      <c r="K79" s="137"/>
      <c r="L79" s="137"/>
    </row>
    <row r="80" spans="1:12" s="138" customFormat="1" ht="41.25">
      <c r="A80" s="96" t="s">
        <v>153</v>
      </c>
      <c r="B80" s="98" t="s">
        <v>154</v>
      </c>
      <c r="C80" s="132">
        <v>500</v>
      </c>
      <c r="D80" s="97" t="s">
        <v>99</v>
      </c>
      <c r="E80" s="97" t="s">
        <v>37</v>
      </c>
      <c r="F80" s="69">
        <f t="shared" si="0"/>
        <v>90.643</v>
      </c>
      <c r="G80" s="47">
        <v>67.6</v>
      </c>
      <c r="H80" s="48">
        <v>0</v>
      </c>
      <c r="I80" s="39">
        <v>23.043</v>
      </c>
      <c r="J80" s="40"/>
      <c r="K80" s="49">
        <v>27.7</v>
      </c>
      <c r="L80" s="49">
        <v>27.7</v>
      </c>
    </row>
    <row r="81" spans="1:12" s="138" customFormat="1" ht="27">
      <c r="A81" s="96" t="s">
        <v>149</v>
      </c>
      <c r="B81" s="98" t="s">
        <v>155</v>
      </c>
      <c r="C81" s="132">
        <v>500</v>
      </c>
      <c r="D81" s="97" t="s">
        <v>99</v>
      </c>
      <c r="E81" s="97" t="s">
        <v>62</v>
      </c>
      <c r="F81" s="69">
        <f t="shared" si="0"/>
        <v>478.735</v>
      </c>
      <c r="G81" s="139">
        <v>399.035</v>
      </c>
      <c r="H81" s="48">
        <v>0</v>
      </c>
      <c r="I81" s="39">
        <v>79.7</v>
      </c>
      <c r="J81" s="40"/>
      <c r="K81" s="49">
        <v>286</v>
      </c>
      <c r="L81" s="49">
        <v>0</v>
      </c>
    </row>
    <row r="82" spans="1:13" s="61" customFormat="1" ht="54.75" hidden="1">
      <c r="A82" s="128" t="s">
        <v>156</v>
      </c>
      <c r="B82" s="115" t="s">
        <v>157</v>
      </c>
      <c r="C82" s="129">
        <v>600</v>
      </c>
      <c r="D82" s="117" t="s">
        <v>119</v>
      </c>
      <c r="E82" s="117" t="s">
        <v>32</v>
      </c>
      <c r="F82" s="67">
        <f t="shared" si="0"/>
        <v>0</v>
      </c>
      <c r="G82" s="47"/>
      <c r="H82" s="48"/>
      <c r="I82" s="39"/>
      <c r="J82" s="40"/>
      <c r="K82" s="118"/>
      <c r="L82" s="118"/>
      <c r="M82" s="60"/>
    </row>
    <row r="83" spans="1:13" s="61" customFormat="1" ht="54.75" hidden="1">
      <c r="A83" s="128" t="s">
        <v>158</v>
      </c>
      <c r="B83" s="115" t="s">
        <v>159</v>
      </c>
      <c r="C83" s="129">
        <v>200</v>
      </c>
      <c r="D83" s="117" t="s">
        <v>119</v>
      </c>
      <c r="E83" s="117" t="s">
        <v>32</v>
      </c>
      <c r="F83" s="67">
        <f t="shared" si="0"/>
        <v>0</v>
      </c>
      <c r="G83" s="131">
        <v>0</v>
      </c>
      <c r="H83" s="48">
        <v>0</v>
      </c>
      <c r="I83" s="39"/>
      <c r="J83" s="40"/>
      <c r="K83" s="118"/>
      <c r="L83" s="118"/>
      <c r="M83" s="60"/>
    </row>
    <row r="84" spans="1:12" s="147" customFormat="1" ht="15">
      <c r="A84" s="140" t="s">
        <v>160</v>
      </c>
      <c r="B84" s="141"/>
      <c r="C84" s="142"/>
      <c r="D84" s="143"/>
      <c r="E84" s="143"/>
      <c r="F84" s="67">
        <f t="shared" si="0"/>
        <v>41313.907779999994</v>
      </c>
      <c r="G84" s="144">
        <f>SUM(G11,G16,G19,G32,G43,G60,G63,G51)</f>
        <v>37680.399999999994</v>
      </c>
      <c r="H84" s="144">
        <f>SUM(H11,H16,H19,H32,H43,H60,H63,H51)</f>
        <v>1780.8057800000001</v>
      </c>
      <c r="I84" s="145">
        <f>SUM(I11,I16,I19,I32,I43,I60,I63,I51)</f>
        <v>1852.7019999999998</v>
      </c>
      <c r="J84" s="146"/>
      <c r="K84" s="144">
        <f>SUM(K11,K16,K19,K32,K43,K60,K63,K51)</f>
        <v>37021.899999999994</v>
      </c>
      <c r="L84" s="144">
        <f>SUM(L11,L16,L19,L32,L43,L60,L63,L51)</f>
        <v>45027.9</v>
      </c>
    </row>
    <row r="86" spans="8:9" ht="12.75" hidden="1">
      <c r="H86" s="5" t="s">
        <v>161</v>
      </c>
      <c r="I86" s="7">
        <v>1556.05</v>
      </c>
    </row>
  </sheetData>
  <sheetProtection selectLockedCells="1" selectUnlockedCells="1"/>
  <mergeCells count="4">
    <mergeCell ref="A7:L7"/>
    <mergeCell ref="C2:L2"/>
    <mergeCell ref="C3:L3"/>
    <mergeCell ref="C4:L4"/>
  </mergeCells>
  <printOptions/>
  <pageMargins left="0.5458333333333333" right="0.14652777777777778" top="0.4361111111111111" bottom="0.36736111111111114" header="0.5118055555555555" footer="0.5118055555555555"/>
  <pageSetup fitToHeight="1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2020-07-21T11:15:50Z</cp:lastPrinted>
  <dcterms:modified xsi:type="dcterms:W3CDTF">2020-08-03T05:36:03Z</dcterms:modified>
  <cp:category/>
  <cp:version/>
  <cp:contentType/>
  <cp:contentStatus/>
</cp:coreProperties>
</file>